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53\Dropbox\My PC (LAPTOP-3I86MS9E)\Desktop\June 8 docs\"/>
    </mc:Choice>
  </mc:AlternateContent>
  <xr:revisionPtr revIDLastSave="0" documentId="13_ncr:1_{BEF4290B-BCB4-4016-85D6-52C4B76ABBE6}" xr6:coauthVersionLast="47" xr6:coauthVersionMax="47" xr10:uidLastSave="{00000000-0000-0000-0000-000000000000}"/>
  <bookViews>
    <workbookView xWindow="-120" yWindow="-120" windowWidth="29040" windowHeight="15720" tabRatio="762" activeTab="2" xr2:uid="{E07B1310-9781-4220-8CE5-1396FDD10E45}"/>
  </bookViews>
  <sheets>
    <sheet name="LEGEND" sheetId="22" r:id="rId1"/>
    <sheet name="Codes + Draft Values" sheetId="24" r:id="rId2"/>
    <sheet name="TEMPLATE - Auto Calculator" sheetId="2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4" i="26" l="1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B164" i="24"/>
  <c r="B163" i="24"/>
  <c r="B162" i="24"/>
  <c r="B161" i="24"/>
  <c r="B160" i="24"/>
  <c r="B159" i="24"/>
  <c r="B158" i="24"/>
  <c r="B157" i="24"/>
  <c r="B156" i="24"/>
  <c r="B155" i="24"/>
  <c r="B103" i="24"/>
  <c r="B104" i="24"/>
  <c r="B105" i="24"/>
  <c r="B106" i="24"/>
  <c r="B107" i="24"/>
  <c r="B102" i="24"/>
  <c r="B125" i="24"/>
  <c r="B134" i="24"/>
  <c r="B133" i="24"/>
  <c r="B131" i="24"/>
  <c r="B130" i="24"/>
  <c r="B128" i="24"/>
  <c r="B127" i="24"/>
  <c r="B124" i="24"/>
  <c r="B122" i="24"/>
  <c r="B121" i="24"/>
  <c r="B119" i="24"/>
  <c r="B118" i="24"/>
  <c r="B117" i="24"/>
  <c r="B116" i="24"/>
  <c r="B115" i="24"/>
  <c r="B114" i="24"/>
  <c r="B113" i="24"/>
  <c r="B112" i="24"/>
  <c r="B111" i="24"/>
  <c r="B110" i="24"/>
  <c r="B109" i="24"/>
  <c r="B108" i="24"/>
  <c r="B95" i="24"/>
  <c r="B94" i="24"/>
  <c r="B93" i="24"/>
  <c r="B92" i="24"/>
  <c r="B91" i="24"/>
  <c r="B90" i="24"/>
  <c r="B89" i="24"/>
  <c r="B88" i="24"/>
  <c r="B87" i="24"/>
  <c r="B86" i="24"/>
  <c r="B85" i="24"/>
  <c r="B84" i="24"/>
  <c r="B83" i="24"/>
  <c r="B82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56" i="24"/>
  <c r="B55" i="24"/>
  <c r="B54" i="24"/>
  <c r="B53" i="24"/>
  <c r="B52" i="24"/>
  <c r="B51" i="24"/>
  <c r="B50" i="24"/>
  <c r="B49" i="24"/>
  <c r="B48" i="24"/>
  <c r="E16" i="26" s="1"/>
  <c r="B47" i="24"/>
  <c r="B46" i="24"/>
  <c r="B45" i="24"/>
  <c r="B44" i="24"/>
  <c r="B43" i="24"/>
  <c r="B42" i="24"/>
  <c r="B41" i="24"/>
  <c r="B40" i="24"/>
  <c r="B39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F16" i="26" s="1"/>
  <c r="B14" i="24"/>
  <c r="B13" i="24"/>
  <c r="B12" i="24"/>
  <c r="C64" i="26"/>
  <c r="C62" i="26"/>
  <c r="C60" i="26"/>
  <c r="C58" i="26"/>
  <c r="C56" i="26"/>
  <c r="C54" i="26"/>
  <c r="C52" i="26"/>
  <c r="C50" i="26"/>
  <c r="C48" i="26"/>
  <c r="C46" i="26"/>
  <c r="C44" i="26"/>
  <c r="C42" i="26"/>
  <c r="C40" i="26"/>
  <c r="C38" i="26"/>
  <c r="C36" i="26"/>
  <c r="C34" i="26"/>
  <c r="C32" i="26"/>
  <c r="C30" i="26"/>
  <c r="C28" i="26"/>
  <c r="C26" i="26"/>
  <c r="C24" i="26"/>
  <c r="C22" i="26"/>
  <c r="C20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C16" i="26"/>
  <c r="C18" i="26"/>
  <c r="T42" i="26" l="1"/>
  <c r="T62" i="26"/>
  <c r="T26" i="26"/>
  <c r="T28" i="26"/>
  <c r="T34" i="26"/>
  <c r="T36" i="26"/>
  <c r="T38" i="26"/>
  <c r="T44" i="26"/>
  <c r="T50" i="26"/>
  <c r="T52" i="26"/>
  <c r="T54" i="26"/>
  <c r="T58" i="26"/>
  <c r="T60" i="26"/>
  <c r="T64" i="26"/>
  <c r="T48" i="26"/>
  <c r="T18" i="26"/>
  <c r="T40" i="26"/>
  <c r="T24" i="26"/>
  <c r="T32" i="26"/>
  <c r="T22" i="26"/>
  <c r="T30" i="26"/>
  <c r="T46" i="26"/>
  <c r="T56" i="26"/>
  <c r="T20" i="26"/>
  <c r="T16" i="26"/>
  <c r="T65" i="26" l="1"/>
</calcChain>
</file>

<file path=xl/sharedStrings.xml><?xml version="1.0" encoding="utf-8"?>
<sst xmlns="http://schemas.openxmlformats.org/spreadsheetml/2006/main" count="365" uniqueCount="275">
  <si>
    <t>Flexibility</t>
  </si>
  <si>
    <t>C</t>
  </si>
  <si>
    <t>F</t>
  </si>
  <si>
    <t>T</t>
  </si>
  <si>
    <t>R</t>
  </si>
  <si>
    <t>Placement</t>
  </si>
  <si>
    <t>TR</t>
  </si>
  <si>
    <t>PL</t>
  </si>
  <si>
    <t>SY</t>
  </si>
  <si>
    <t>R1</t>
  </si>
  <si>
    <t>F3</t>
  </si>
  <si>
    <t> </t>
  </si>
  <si>
    <t>Airborne Weight</t>
  </si>
  <si>
    <t>AW</t>
  </si>
  <si>
    <t>T3</t>
  </si>
  <si>
    <t>AW5</t>
  </si>
  <si>
    <t>R4</t>
  </si>
  <si>
    <t>T4</t>
  </si>
  <si>
    <t>Pattern Change</t>
  </si>
  <si>
    <t>PC</t>
  </si>
  <si>
    <t>Traveling</t>
  </si>
  <si>
    <t>Rotations</t>
  </si>
  <si>
    <t>R1 - R9</t>
  </si>
  <si>
    <t>F1 - F6</t>
  </si>
  <si>
    <t>C1 - C6</t>
  </si>
  <si>
    <t>SY-F</t>
  </si>
  <si>
    <t>Competition:</t>
  </si>
  <si>
    <t>Event:</t>
  </si>
  <si>
    <t>Name of Competitor(s):</t>
  </si>
  <si>
    <t>Value</t>
  </si>
  <si>
    <t>Routine Total:</t>
  </si>
  <si>
    <t>Hybrid Families:</t>
  </si>
  <si>
    <t>Thrusts</t>
  </si>
  <si>
    <t>Acrobatics Base Mark:</t>
  </si>
  <si>
    <t>Group A</t>
  </si>
  <si>
    <t>Group B</t>
  </si>
  <si>
    <t>Group C</t>
  </si>
  <si>
    <t>Group P</t>
  </si>
  <si>
    <t>Hybrid Bonuses:</t>
  </si>
  <si>
    <t>Families (groups):</t>
  </si>
  <si>
    <t>Family + Level Codes:</t>
  </si>
  <si>
    <t>Bonuses:</t>
  </si>
  <si>
    <t>Bonus Codes:</t>
  </si>
  <si>
    <t>Synchronisation</t>
  </si>
  <si>
    <t>T1 - T9</t>
  </si>
  <si>
    <t>Group:</t>
  </si>
  <si>
    <t>Code</t>
  </si>
  <si>
    <t>C3</t>
  </si>
  <si>
    <t>Element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</si>
  <si>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</si>
  <si>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</si>
  <si>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</si>
  <si>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</si>
  <si>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</si>
  <si>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</si>
  <si>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</si>
  <si>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</si>
  <si>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</si>
  <si>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</si>
  <si>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</si>
  <si>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</si>
  <si>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</si>
  <si>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</si>
  <si>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</si>
  <si>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</si>
  <si>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</si>
  <si>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</si>
  <si>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</si>
  <si>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</si>
  <si>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</si>
  <si>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</si>
  <si>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</si>
  <si>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</si>
  <si>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</si>
  <si>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</si>
  <si>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</si>
  <si>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</si>
  <si>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</si>
  <si>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</si>
  <si>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Solo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</si>
  <si>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</si>
  <si>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</si>
  <si>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</si>
  <si>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</si>
  <si>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</si>
  <si>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</si>
  <si>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</si>
  <si>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</si>
  <si>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Duet</t>
  </si>
  <si>
    <t>Mixed Duet</t>
  </si>
  <si>
    <t>Team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</si>
  <si>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</si>
  <si>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</si>
  <si>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</si>
  <si>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</si>
  <si>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</si>
  <si>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</si>
  <si>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</si>
  <si>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</si>
  <si>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</si>
  <si>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</si>
  <si>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</si>
  <si>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</si>
  <si>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</si>
  <si>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</si>
  <si>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</si>
  <si>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</si>
  <si>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</si>
  <si>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</si>
  <si>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</si>
  <si>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</si>
  <si>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</si>
  <si>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</si>
  <si>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</si>
  <si>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</si>
  <si>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</si>
  <si>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</si>
  <si>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2SY-P</t>
  </si>
  <si>
    <t>ACRO-A</t>
  </si>
  <si>
    <t>ACRO-B</t>
  </si>
  <si>
    <t>ACRO-C</t>
  </si>
  <si>
    <t>ACRO-P</t>
  </si>
  <si>
    <t>EL</t>
  </si>
  <si>
    <t>TIME</t>
  </si>
  <si>
    <t>PART</t>
  </si>
  <si>
    <t>BASE MARK</t>
  </si>
  <si>
    <t>DECLARED DIFFICULTY</t>
  </si>
  <si>
    <t>BONUS</t>
  </si>
  <si>
    <t>TOTALS</t>
  </si>
  <si>
    <t>ELEMENTS IN ORDER OF PERFORMANCE</t>
  </si>
  <si>
    <t>**Please refer to the Acrobatics Catalogue for Acrobatics codes + values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</si>
  <si>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</si>
  <si>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</si>
  <si>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</si>
  <si>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</si>
  <si>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</si>
  <si>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</si>
  <si>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</si>
  <si>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</si>
  <si>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</si>
  <si>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</si>
  <si>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</si>
  <si>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</si>
  <si>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</si>
  <si>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</si>
  <si>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</si>
  <si>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</si>
  <si>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</si>
  <si>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</si>
  <si>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</si>
  <si>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</si>
  <si>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</si>
  <si>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</si>
  <si>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</si>
  <si>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</si>
  <si>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</si>
  <si>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</si>
  <si>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</si>
  <si>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</si>
  <si>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</si>
  <si>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</si>
  <si>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</si>
  <si>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</si>
  <si>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</si>
  <si>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</si>
  <si>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</si>
  <si>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</si>
  <si>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</si>
  <si>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</si>
  <si>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</si>
  <si>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</si>
  <si>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</si>
  <si>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</si>
  <si>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</si>
  <si>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</si>
  <si>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</si>
  <si>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</si>
  <si>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</si>
  <si>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</si>
  <si>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</si>
  <si>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</si>
  <si>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</si>
  <si>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</si>
  <si>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</si>
  <si>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</si>
  <si>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</si>
  <si>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</si>
  <si>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</si>
  <si>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</si>
  <si>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</si>
  <si>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</si>
  <si>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</si>
  <si>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</si>
  <si>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</si>
  <si>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</si>
  <si>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</si>
  <si>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</si>
  <si>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</si>
  <si>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</si>
  <si>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</si>
  <si>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</si>
  <si>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</si>
  <si>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</si>
  <si>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</si>
  <si>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</si>
  <si>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</si>
  <si>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Connections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</si>
  <si>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</si>
  <si>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</si>
  <si>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</si>
  <si>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</si>
  <si>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TR*0.5</t>
  </si>
  <si>
    <t>TR*0.3</t>
  </si>
  <si>
    <t>PL*0.5</t>
  </si>
  <si>
    <t>PL*0.3</t>
  </si>
  <si>
    <t>Pair Acro</t>
  </si>
  <si>
    <t>Acro-Pair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</si>
  <si>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</si>
  <si>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</si>
  <si>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</si>
  <si>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</si>
  <si>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</si>
  <si>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</si>
  <si>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</si>
  <si>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</si>
  <si>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</si>
  <si>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AW1 - AW7</t>
  </si>
  <si>
    <t>SY-P, 2SY-P, SY-F</t>
  </si>
  <si>
    <t xml:space="preserve">   as well as the Acrobatic Quick Reference Sheets</t>
  </si>
  <si>
    <t>**Write each part of code and its value below (using catalogue/quick reference sheets)</t>
  </si>
  <si>
    <t xml:space="preserve">   OR you can choose to just write code as per catalogue and just enter total DD</t>
  </si>
  <si>
    <t>**It's up to you to do what works for you!</t>
  </si>
  <si>
    <t>C1+</t>
  </si>
  <si>
    <t>C2+</t>
  </si>
  <si>
    <t>C3+</t>
  </si>
  <si>
    <t>C4+</t>
  </si>
  <si>
    <t>C5+</t>
  </si>
  <si>
    <t>C6+</t>
  </si>
  <si>
    <r>
      <rPr>
        <b/>
        <i/>
        <u/>
        <sz val="11"/>
        <color rgb="FFFF0000"/>
        <rFont val="Termina"/>
      </rPr>
      <t>Regarding Acrobatics</t>
    </r>
    <r>
      <rPr>
        <b/>
        <i/>
        <sz val="11"/>
        <color rgb="FFFF0000"/>
        <rFont val="Termina"/>
      </rPr>
      <t>:</t>
    </r>
  </si>
  <si>
    <r>
      <t xml:space="preserve">Technical Required Elements - </t>
    </r>
    <r>
      <rPr>
        <b/>
        <sz val="11"/>
        <color rgb="FFFF0000"/>
        <rFont val="Termina"/>
      </rPr>
      <t>SPECIFICALLY FOR THIS COACH CARD DIFFICULTY CALCULATOR</t>
    </r>
  </si>
  <si>
    <t>COACH CARD LEGEND</t>
  </si>
  <si>
    <t>Hybrid Difficulty Table Values and Technical Required Elements Values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</si>
  <si>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</si>
  <si>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</si>
  <si>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</si>
  <si>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</si>
  <si>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</si>
  <si>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</si>
  <si>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</si>
  <si>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</si>
  <si>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</si>
  <si>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</si>
  <si>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1PC*0.5</t>
  </si>
  <si>
    <t>2PC*0.5</t>
  </si>
  <si>
    <t>3PC*0.5</t>
  </si>
  <si>
    <t>4PC*0.5</t>
  </si>
  <si>
    <t>5PC*0.5</t>
  </si>
  <si>
    <t>6PC*0.5</t>
  </si>
  <si>
    <t>10PC*0.5</t>
  </si>
  <si>
    <t>9PC*0.5</t>
  </si>
  <si>
    <t>8PC*0.5</t>
  </si>
  <si>
    <t>7PC*0.5</t>
  </si>
  <si>
    <t>1PC*0.3</t>
  </si>
  <si>
    <t>2PC*0.3</t>
  </si>
  <si>
    <t>3PC*0.3</t>
  </si>
  <si>
    <t>4PC*0.3</t>
  </si>
  <si>
    <t>5PC*0.3</t>
  </si>
  <si>
    <t>6PC*0.3</t>
  </si>
  <si>
    <t>7PC*0.3</t>
  </si>
  <si>
    <t>8PC*0.3</t>
  </si>
  <si>
    <t>9PC*0.3</t>
  </si>
  <si>
    <t>10PC*0.3</t>
  </si>
  <si>
    <t>Member Federation:</t>
  </si>
  <si>
    <t>Theme:</t>
  </si>
  <si>
    <t>**Acro codes and values are to be filled in manually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</si>
</sst>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2"/>
      <color theme="1"/>
      <name val="Termina"/>
    </font>
    <font>
      <sz val="11"/>
      <color theme="1"/>
      <name val="Termina"/>
    </font>
    <font>
      <b/>
      <sz val="11"/>
      <color theme="1"/>
      <name val="Termina"/>
    </font>
    <font>
      <b/>
      <i/>
      <sz val="11"/>
      <color rgb="FFFF0000"/>
      <name val="Termina"/>
    </font>
    <font>
      <b/>
      <i/>
      <u/>
      <sz val="11"/>
      <color rgb="FFFF0000"/>
      <name val="Termina"/>
    </font>
    <font>
      <b/>
      <i/>
      <sz val="9.5"/>
      <color rgb="FFFF0000"/>
      <name val="Termina"/>
    </font>
    <font>
      <sz val="9.5"/>
      <color theme="1"/>
      <name val="Termina"/>
    </font>
    <font>
      <b/>
      <sz val="10"/>
      <color theme="1"/>
      <name val="Termina"/>
    </font>
    <font>
      <sz val="10"/>
      <color theme="1"/>
      <name val="Termina"/>
    </font>
    <font>
      <sz val="10"/>
      <color rgb="FFFF0000"/>
      <name val="Termina"/>
    </font>
    <font>
      <b/>
      <sz val="11"/>
      <color rgb="FFFF0000"/>
      <name val="Termina"/>
    </font>
    <font>
      <sz val="16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8"/>
      <name val="Termina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2" borderId="34" xfId="0" applyFont="1" applyFill="1" applyBorder="1"/>
    <xf numFmtId="0" fontId="4" fillId="2" borderId="48" xfId="0" applyFont="1" applyFill="1" applyBorder="1"/>
    <xf numFmtId="0" fontId="4" fillId="2" borderId="35" xfId="0" applyFont="1" applyFill="1" applyBorder="1"/>
    <xf numFmtId="0" fontId="4" fillId="0" borderId="0" xfId="0" applyFont="1" applyAlignment="1">
      <alignment horizontal="center"/>
    </xf>
    <xf numFmtId="0" fontId="8" fillId="2" borderId="49" xfId="0" applyFont="1" applyFill="1" applyBorder="1"/>
    <xf numFmtId="0" fontId="9" fillId="2" borderId="0" xfId="0" applyFont="1" applyFill="1"/>
    <xf numFmtId="0" fontId="9" fillId="2" borderId="50" xfId="0" applyFont="1" applyFill="1" applyBorder="1"/>
    <xf numFmtId="0" fontId="4" fillId="0" borderId="7" xfId="0" applyFont="1" applyBorder="1"/>
    <xf numFmtId="0" fontId="8" fillId="2" borderId="36" xfId="0" applyFont="1" applyFill="1" applyBorder="1"/>
    <xf numFmtId="0" fontId="9" fillId="2" borderId="44" xfId="0" applyFont="1" applyFill="1" applyBorder="1"/>
    <xf numFmtId="0" fontId="9" fillId="2" borderId="37" xfId="0" applyFont="1" applyFill="1" applyBorder="1"/>
    <xf numFmtId="0" fontId="11" fillId="0" borderId="0" xfId="0" applyFont="1"/>
    <xf numFmtId="0" fontId="5" fillId="5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2" fillId="2" borderId="0" xfId="0" applyFont="1" applyFill="1"/>
    <xf numFmtId="0" fontId="11" fillId="2" borderId="0" xfId="0" applyFont="1" applyFill="1"/>
    <xf numFmtId="0" fontId="5" fillId="6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7" borderId="7" xfId="0" applyFont="1" applyFill="1" applyBorder="1"/>
    <xf numFmtId="0" fontId="5" fillId="7" borderId="7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left" vertical="center"/>
    </xf>
    <xf numFmtId="0" fontId="17" fillId="5" borderId="7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15" fillId="4" borderId="7" xfId="0" applyNumberFormat="1" applyFont="1" applyFill="1" applyBorder="1" applyAlignment="1">
      <alignment horizontal="left" vertical="center"/>
    </xf>
    <xf numFmtId="165" fontId="16" fillId="4" borderId="7" xfId="0" applyNumberFormat="1" applyFont="1" applyFill="1" applyBorder="1" applyAlignment="1">
      <alignment horizontal="left" vertical="center"/>
    </xf>
    <xf numFmtId="165" fontId="17" fillId="4" borderId="7" xfId="0" applyNumberFormat="1" applyFont="1" applyFill="1" applyBorder="1" applyAlignment="1">
      <alignment horizontal="left" vertical="center"/>
    </xf>
    <xf numFmtId="2" fontId="18" fillId="4" borderId="7" xfId="0" applyNumberFormat="1" applyFont="1" applyFill="1" applyBorder="1" applyAlignment="1">
      <alignment horizontal="left" vertical="center"/>
    </xf>
    <xf numFmtId="2" fontId="15" fillId="5" borderId="7" xfId="0" applyNumberFormat="1" applyFont="1" applyFill="1" applyBorder="1" applyAlignment="1">
      <alignment horizontal="left" vertical="center"/>
    </xf>
    <xf numFmtId="2" fontId="16" fillId="5" borderId="7" xfId="0" applyNumberFormat="1" applyFont="1" applyFill="1" applyBorder="1" applyAlignment="1">
      <alignment horizontal="left" vertical="center"/>
    </xf>
    <xf numFmtId="2" fontId="17" fillId="5" borderId="7" xfId="0" applyNumberFormat="1" applyFont="1" applyFill="1" applyBorder="1" applyAlignment="1">
      <alignment horizontal="left" vertical="center"/>
    </xf>
    <xf numFmtId="164" fontId="15" fillId="6" borderId="7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165" fontId="19" fillId="3" borderId="8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" fontId="23" fillId="0" borderId="42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165" fontId="24" fillId="0" borderId="22" xfId="0" applyNumberFormat="1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165" fontId="24" fillId="0" borderId="19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2" fontId="23" fillId="0" borderId="46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2" fontId="24" fillId="0" borderId="33" xfId="0" applyNumberFormat="1" applyFont="1" applyBorder="1" applyAlignment="1">
      <alignment horizontal="center" vertical="center"/>
    </xf>
    <xf numFmtId="165" fontId="21" fillId="0" borderId="41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2" fontId="23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25" fillId="2" borderId="31" xfId="0" quotePrefix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5" fillId="4" borderId="7" xfId="0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5" borderId="7" xfId="0" applyFont="1" applyFill="1" applyBorder="1"/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/>
    <xf numFmtId="0" fontId="10" fillId="0" borderId="23" xfId="0" applyFont="1" applyBorder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</cellXfs>
  <cellStyles count="1">
    <cellStyle name="Normal" xfId="0" builtinId="0"/>
  </cellStyles>
  <dxfs count="125"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FF"/>
      <color rgb="FFCCCCFF"/>
      <color rgb="FFFFFFCC"/>
      <color rgb="FFFFFF65"/>
      <color rgb="FFFF8383"/>
      <color rgb="FFF5F88A"/>
      <color rgb="FFF68C8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A826057C-052A-4585-A9DF-DBB79DE4F7ED}"/>
            </a:ext>
          </a:extLst>
        </xdr:cNvPr>
        <xdr:cNvCxnSpPr/>
      </xdr:nvCxnSpPr>
      <xdr:spPr>
        <a:xfrm flipH="1">
          <a:off x="6602185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22804</xdr:rowOff>
    </xdr:from>
    <xdr:to>
      <xdr:col>2</xdr:col>
      <xdr:colOff>266700</xdr:colOff>
      <xdr:row>3</xdr:row>
      <xdr:rowOff>95296</xdr:rowOff>
    </xdr:to>
    <xdr:pic>
      <xdr:nvPicPr>
        <xdr:cNvPr id="7" name="Graphic 8">
          <a:extLst>
            <a:ext uri="{FF2B5EF4-FFF2-40B4-BE49-F238E27FC236}">
              <a16:creationId xmlns:a16="http://schemas.microsoft.com/office/drawing/2014/main" id="{318129D8-B628-8A72-1F50-6BD67F543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2804"/>
          <a:ext cx="2505075" cy="710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167640</xdr:colOff>
      <xdr:row>0</xdr:row>
      <xdr:rowOff>68579</xdr:rowOff>
    </xdr:from>
    <xdr:to>
      <xdr:col>18</xdr:col>
      <xdr:colOff>175260</xdr:colOff>
      <xdr:row>4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9525</xdr:colOff>
      <xdr:row>0</xdr:row>
      <xdr:rowOff>85725</xdr:rowOff>
    </xdr:from>
    <xdr:to>
      <xdr:col>1</xdr:col>
      <xdr:colOff>1056640</xdr:colOff>
      <xdr:row>3</xdr:row>
      <xdr:rowOff>106680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" y="85725"/>
          <a:ext cx="1799590" cy="506730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0</xdr:row>
      <xdr:rowOff>28575</xdr:rowOff>
    </xdr:from>
    <xdr:to>
      <xdr:col>19</xdr:col>
      <xdr:colOff>841375</xdr:colOff>
      <xdr:row>4</xdr:row>
      <xdr:rowOff>26035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8E0557B7-D09B-4131-5226-12A0FE57B6DD}"/>
            </a:ext>
          </a:extLst>
        </xdr:cNvPr>
        <xdr:cNvSpPr txBox="1"/>
      </xdr:nvSpPr>
      <xdr:spPr>
        <a:xfrm>
          <a:off x="7372350" y="28575"/>
          <a:ext cx="3508375" cy="64516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14 June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50C99-F61D-4A1A-B5F0-A23FFC989DB0}">
  <dimension ref="A1:K41"/>
  <sheetViews>
    <sheetView topLeftCell="A3" zoomScaleNormal="100" workbookViewId="0">
      <selection activeCell="C35" sqref="C35"/>
    </sheetView>
  </sheetViews>
  <sheetFormatPr defaultColWidth="8.85546875" defaultRowHeight="14.25" x14ac:dyDescent="0.2"/>
  <cols>
    <col min="1" max="1" width="17.7109375" style="4" customWidth="1"/>
    <col min="2" max="2" width="15.85546875" style="4" customWidth="1"/>
    <col min="3" max="6" width="13.7109375" style="4" customWidth="1"/>
    <col min="7" max="7" width="4.42578125" style="4" customWidth="1"/>
    <col min="8" max="8" width="8.85546875" style="4"/>
    <col min="9" max="9" width="15.42578125" style="4" customWidth="1"/>
    <col min="10" max="10" width="8" style="4" customWidth="1"/>
    <col min="11" max="11" width="26.140625" style="4" customWidth="1"/>
    <col min="12" max="16384" width="8.85546875" style="4"/>
  </cols>
  <sheetData>
    <row r="1" spans="1:11" ht="15.75" x14ac:dyDescent="0.25">
      <c r="A1" s="3"/>
    </row>
    <row r="3" spans="1:11" ht="20.25" x14ac:dyDescent="0.3">
      <c r="D3" s="30" t="s">
        <v>240</v>
      </c>
    </row>
    <row r="6" spans="1:11" x14ac:dyDescent="0.2">
      <c r="A6" s="5" t="s">
        <v>33</v>
      </c>
      <c r="D6" s="6"/>
    </row>
    <row r="7" spans="1:11" x14ac:dyDescent="0.2">
      <c r="A7" s="5"/>
      <c r="D7" s="7" t="s">
        <v>238</v>
      </c>
      <c r="E7" s="8"/>
      <c r="F7" s="8"/>
      <c r="G7" s="8"/>
      <c r="H7" s="8"/>
      <c r="I7" s="8"/>
      <c r="J7" s="8"/>
      <c r="K7" s="9"/>
    </row>
    <row r="8" spans="1:11" x14ac:dyDescent="0.2">
      <c r="A8" s="27" t="s">
        <v>45</v>
      </c>
      <c r="B8" s="28" t="s">
        <v>46</v>
      </c>
      <c r="C8" s="10"/>
      <c r="D8" s="11" t="s">
        <v>130</v>
      </c>
      <c r="E8" s="12"/>
      <c r="F8" s="12"/>
      <c r="G8" s="12"/>
      <c r="H8" s="12"/>
      <c r="I8" s="12"/>
      <c r="J8" s="12"/>
      <c r="K8" s="13"/>
    </row>
    <row r="9" spans="1:11" x14ac:dyDescent="0.2">
      <c r="A9" s="14" t="s">
        <v>34</v>
      </c>
      <c r="B9" s="29" t="s">
        <v>118</v>
      </c>
      <c r="D9" s="11" t="s">
        <v>228</v>
      </c>
      <c r="E9" s="12"/>
      <c r="F9" s="12"/>
      <c r="G9" s="12"/>
      <c r="H9" s="12"/>
      <c r="I9" s="12"/>
      <c r="J9" s="12"/>
      <c r="K9" s="13"/>
    </row>
    <row r="10" spans="1:11" x14ac:dyDescent="0.2">
      <c r="A10" s="14" t="s">
        <v>35</v>
      </c>
      <c r="B10" s="29" t="s">
        <v>119</v>
      </c>
      <c r="D10" s="11" t="s">
        <v>274</v>
      </c>
      <c r="E10" s="12"/>
      <c r="F10" s="12"/>
      <c r="G10" s="12"/>
      <c r="H10" s="12"/>
      <c r="I10" s="12"/>
      <c r="J10" s="12"/>
      <c r="K10" s="13"/>
    </row>
    <row r="11" spans="1:11" x14ac:dyDescent="0.2">
      <c r="A11" s="14" t="s">
        <v>36</v>
      </c>
      <c r="B11" s="29" t="s">
        <v>120</v>
      </c>
      <c r="D11" s="11" t="s">
        <v>229</v>
      </c>
      <c r="E11" s="12"/>
      <c r="F11" s="12"/>
      <c r="G11" s="12"/>
      <c r="H11" s="12"/>
      <c r="I11" s="12"/>
      <c r="J11" s="12"/>
      <c r="K11" s="13"/>
    </row>
    <row r="12" spans="1:11" x14ac:dyDescent="0.2">
      <c r="A12" s="14" t="s">
        <v>37</v>
      </c>
      <c r="B12" s="29" t="s">
        <v>121</v>
      </c>
      <c r="D12" s="11" t="s">
        <v>230</v>
      </c>
      <c r="E12" s="12"/>
      <c r="F12" s="12"/>
      <c r="G12" s="12"/>
      <c r="H12" s="12"/>
      <c r="I12" s="12"/>
      <c r="J12" s="12"/>
      <c r="K12" s="13"/>
    </row>
    <row r="13" spans="1:11" x14ac:dyDescent="0.2">
      <c r="A13" s="14" t="s">
        <v>215</v>
      </c>
      <c r="B13" s="29" t="s">
        <v>216</v>
      </c>
      <c r="D13" s="15" t="s">
        <v>231</v>
      </c>
      <c r="E13" s="16"/>
      <c r="F13" s="16"/>
      <c r="G13" s="16"/>
      <c r="H13" s="16"/>
      <c r="I13" s="16"/>
      <c r="J13" s="16"/>
      <c r="K13" s="17"/>
    </row>
    <row r="16" spans="1:11" x14ac:dyDescent="0.2">
      <c r="A16" s="5" t="s">
        <v>31</v>
      </c>
      <c r="H16" s="5" t="s">
        <v>38</v>
      </c>
    </row>
    <row r="18" spans="1:11" x14ac:dyDescent="0.2">
      <c r="A18" s="99" t="s">
        <v>39</v>
      </c>
      <c r="B18" s="99"/>
      <c r="C18" s="99"/>
      <c r="D18" s="100" t="s">
        <v>40</v>
      </c>
      <c r="E18" s="100"/>
      <c r="F18" s="101"/>
      <c r="H18" s="102" t="s">
        <v>41</v>
      </c>
      <c r="I18" s="102"/>
      <c r="J18" s="102"/>
      <c r="K18" s="19" t="s">
        <v>42</v>
      </c>
    </row>
    <row r="19" spans="1:11" x14ac:dyDescent="0.2">
      <c r="A19" s="98" t="s">
        <v>32</v>
      </c>
      <c r="B19" s="98"/>
      <c r="C19" s="20" t="s">
        <v>3</v>
      </c>
      <c r="D19" s="97" t="s">
        <v>44</v>
      </c>
      <c r="E19" s="97"/>
      <c r="F19" s="98"/>
      <c r="H19" s="98" t="s">
        <v>20</v>
      </c>
      <c r="I19" s="98"/>
      <c r="J19" s="20" t="s">
        <v>6</v>
      </c>
      <c r="K19" s="91" t="s">
        <v>6</v>
      </c>
    </row>
    <row r="20" spans="1:11" x14ac:dyDescent="0.2">
      <c r="A20" s="98" t="s">
        <v>21</v>
      </c>
      <c r="B20" s="98"/>
      <c r="C20" s="20" t="s">
        <v>4</v>
      </c>
      <c r="D20" s="97" t="s">
        <v>22</v>
      </c>
      <c r="E20" s="97"/>
      <c r="F20" s="98"/>
      <c r="H20" s="14" t="s">
        <v>5</v>
      </c>
      <c r="I20" s="14"/>
      <c r="J20" s="20" t="s">
        <v>7</v>
      </c>
      <c r="K20" s="91" t="s">
        <v>7</v>
      </c>
    </row>
    <row r="21" spans="1:11" x14ac:dyDescent="0.2">
      <c r="A21" s="98" t="s">
        <v>0</v>
      </c>
      <c r="B21" s="98"/>
      <c r="C21" s="20" t="s">
        <v>2</v>
      </c>
      <c r="D21" s="97" t="s">
        <v>23</v>
      </c>
      <c r="E21" s="97"/>
      <c r="F21" s="98"/>
      <c r="H21" s="14" t="s">
        <v>43</v>
      </c>
      <c r="I21" s="14"/>
      <c r="J21" s="20" t="s">
        <v>8</v>
      </c>
      <c r="K21" s="91" t="s">
        <v>227</v>
      </c>
    </row>
    <row r="22" spans="1:11" x14ac:dyDescent="0.2">
      <c r="A22" s="98" t="s">
        <v>12</v>
      </c>
      <c r="B22" s="98"/>
      <c r="C22" s="20" t="s">
        <v>13</v>
      </c>
      <c r="D22" s="97" t="s">
        <v>226</v>
      </c>
      <c r="E22" s="97"/>
      <c r="F22" s="98"/>
      <c r="H22" s="98" t="s">
        <v>18</v>
      </c>
      <c r="I22" s="98"/>
      <c r="J22" s="20" t="s">
        <v>19</v>
      </c>
      <c r="K22" s="91" t="s">
        <v>19</v>
      </c>
    </row>
    <row r="23" spans="1:11" x14ac:dyDescent="0.2">
      <c r="A23" s="98" t="s">
        <v>206</v>
      </c>
      <c r="B23" s="98"/>
      <c r="C23" s="20" t="s">
        <v>1</v>
      </c>
      <c r="D23" s="97" t="s">
        <v>24</v>
      </c>
      <c r="E23" s="97"/>
      <c r="F23" s="98"/>
      <c r="H23" s="105"/>
      <c r="I23" s="105"/>
      <c r="J23" s="10"/>
      <c r="K23" s="92"/>
    </row>
    <row r="25" spans="1:11" x14ac:dyDescent="0.2">
      <c r="A25" s="22" t="s">
        <v>207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x14ac:dyDescent="0.2">
      <c r="A26" s="22" t="s">
        <v>208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">
      <c r="A27" s="22" t="s">
        <v>209</v>
      </c>
      <c r="B27" s="22"/>
      <c r="C27" s="22"/>
      <c r="D27" s="22"/>
      <c r="E27" s="22"/>
      <c r="F27" s="22"/>
      <c r="G27" s="22"/>
      <c r="H27" s="22"/>
      <c r="I27" s="23"/>
      <c r="J27" s="23"/>
      <c r="K27" s="23"/>
    </row>
    <row r="28" spans="1:11" x14ac:dyDescent="0.2">
      <c r="A28" s="22" t="s">
        <v>210</v>
      </c>
      <c r="B28" s="22"/>
      <c r="C28" s="22"/>
      <c r="D28" s="22"/>
      <c r="E28" s="22"/>
      <c r="F28" s="22"/>
      <c r="G28" s="22"/>
      <c r="H28" s="22"/>
      <c r="I28" s="23"/>
      <c r="J28" s="23"/>
      <c r="K28" s="23"/>
    </row>
    <row r="31" spans="1:11" x14ac:dyDescent="0.2">
      <c r="A31" s="5" t="s">
        <v>239</v>
      </c>
    </row>
    <row r="33" spans="1:6" x14ac:dyDescent="0.2">
      <c r="A33" s="24" t="s">
        <v>48</v>
      </c>
      <c r="B33" s="25">
        <v>1</v>
      </c>
      <c r="C33" s="25">
        <v>2</v>
      </c>
      <c r="D33" s="25">
        <v>3</v>
      </c>
      <c r="E33" s="25">
        <v>4</v>
      </c>
      <c r="F33" s="25">
        <v>5</v>
      </c>
    </row>
    <row r="34" spans="1:6" ht="15" customHeight="1" x14ac:dyDescent="0.2">
      <c r="A34" s="103" t="s">
        <v>79</v>
      </c>
      <c r="B34" s="21" t="s">
        <v>80</v>
      </c>
      <c r="C34" s="21" t="s">
        <v>82</v>
      </c>
      <c r="D34" s="21" t="s">
        <v>217</v>
      </c>
      <c r="E34" s="21" t="s">
        <v>84</v>
      </c>
      <c r="F34" s="21" t="s">
        <v>86</v>
      </c>
    </row>
    <row r="35" spans="1:6" ht="15" customHeight="1" x14ac:dyDescent="0.2">
      <c r="A35" s="104"/>
      <c r="B35" s="21" t="s">
        <v>81</v>
      </c>
      <c r="C35" s="21" t="s">
        <v>83</v>
      </c>
      <c r="D35" s="26"/>
      <c r="E35" s="21" t="s">
        <v>85</v>
      </c>
      <c r="F35" s="21" t="s">
        <v>87</v>
      </c>
    </row>
    <row r="36" spans="1:6" ht="15" customHeight="1" x14ac:dyDescent="0.2">
      <c r="A36" s="103" t="s">
        <v>88</v>
      </c>
      <c r="B36" s="21" t="s">
        <v>99</v>
      </c>
      <c r="C36" s="21" t="s">
        <v>101</v>
      </c>
      <c r="D36" s="21" t="s">
        <v>103</v>
      </c>
      <c r="E36" s="21" t="s">
        <v>105</v>
      </c>
      <c r="F36" s="21" t="s">
        <v>107</v>
      </c>
    </row>
    <row r="37" spans="1:6" ht="15" customHeight="1" x14ac:dyDescent="0.2">
      <c r="A37" s="104"/>
      <c r="B37" s="21" t="s">
        <v>100</v>
      </c>
      <c r="C37" s="21" t="s">
        <v>102</v>
      </c>
      <c r="D37" s="21" t="s">
        <v>104</v>
      </c>
      <c r="E37" s="21" t="s">
        <v>106</v>
      </c>
      <c r="F37" s="21" t="s">
        <v>108</v>
      </c>
    </row>
    <row r="38" spans="1:6" ht="15" customHeight="1" x14ac:dyDescent="0.2">
      <c r="A38" s="103" t="s">
        <v>89</v>
      </c>
      <c r="B38" s="21" t="s">
        <v>109</v>
      </c>
      <c r="C38" s="21" t="s">
        <v>111</v>
      </c>
      <c r="D38" s="21" t="s">
        <v>218</v>
      </c>
      <c r="E38" s="21" t="s">
        <v>113</v>
      </c>
      <c r="F38" s="21" t="s">
        <v>114</v>
      </c>
    </row>
    <row r="39" spans="1:6" ht="15" customHeight="1" x14ac:dyDescent="0.2">
      <c r="A39" s="104"/>
      <c r="B39" s="21" t="s">
        <v>110</v>
      </c>
      <c r="C39" s="21" t="s">
        <v>112</v>
      </c>
      <c r="D39" s="26"/>
      <c r="E39" s="21" t="s">
        <v>115</v>
      </c>
      <c r="F39" s="21" t="s">
        <v>116</v>
      </c>
    </row>
    <row r="40" spans="1:6" ht="15" customHeight="1" x14ac:dyDescent="0.2">
      <c r="A40" s="103" t="s">
        <v>90</v>
      </c>
      <c r="B40" s="21" t="s">
        <v>91</v>
      </c>
      <c r="C40" s="21" t="s">
        <v>93</v>
      </c>
      <c r="D40" s="21" t="s">
        <v>95</v>
      </c>
      <c r="E40" s="21" t="s">
        <v>219</v>
      </c>
      <c r="F40" s="21" t="s">
        <v>97</v>
      </c>
    </row>
    <row r="41" spans="1:6" ht="15" customHeight="1" x14ac:dyDescent="0.2">
      <c r="A41" s="104"/>
      <c r="B41" s="21" t="s">
        <v>92</v>
      </c>
      <c r="C41" s="21" t="s">
        <v>94</v>
      </c>
      <c r="D41" s="21" t="s">
        <v>96</v>
      </c>
      <c r="E41" s="26"/>
      <c r="F41" s="21" t="s">
        <v>98</v>
      </c>
    </row>
  </sheetData>
  <sheetProtection algorithmName="SHA-512" hashValue="FUBm5P45TLsaIdLTjPtKRNSynViCMCiZER5nFPhfQwtL+9D4v8nAuU/soyBGw03LiqC7qYOJqORM5WSVkMZmDA==" saltValue="oxT9yed1kaWLOHawmynrnA==" spinCount="100000" sheet="1" objects="1" scenarios="1"/>
  <mergeCells count="20">
    <mergeCell ref="H18:J18"/>
    <mergeCell ref="H19:I19"/>
    <mergeCell ref="H22:I22"/>
    <mergeCell ref="A38:A39"/>
    <mergeCell ref="A40:A41"/>
    <mergeCell ref="H23:I23"/>
    <mergeCell ref="A22:B22"/>
    <mergeCell ref="D22:F22"/>
    <mergeCell ref="A34:A35"/>
    <mergeCell ref="A36:A37"/>
    <mergeCell ref="D23:F23"/>
    <mergeCell ref="A23:B23"/>
    <mergeCell ref="A18:C18"/>
    <mergeCell ref="D18:F18"/>
    <mergeCell ref="D19:F19"/>
    <mergeCell ref="A19:B19"/>
    <mergeCell ref="A20:B20"/>
    <mergeCell ref="A21:B21"/>
    <mergeCell ref="D20:F20"/>
    <mergeCell ref="D21:F21"/>
  </mergeCells>
  <phoneticPr fontId="1" type="noConversion"/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E247-249A-4F11-AFE9-B73F96C9B07A}">
  <dimension ref="A1:B201"/>
  <sheetViews>
    <sheetView zoomScaleNormal="100" workbookViewId="0">
      <pane ySplit="1" topLeftCell="A130" activePane="bottomLeft" state="frozen"/>
      <selection pane="bottomLeft" activeCell="B32" sqref="B32"/>
    </sheetView>
  </sheetViews>
  <sheetFormatPr defaultColWidth="8.85546875" defaultRowHeight="14.25" x14ac:dyDescent="0.2"/>
  <cols>
    <col min="1" max="1" width="17.28515625" style="2" customWidth="1"/>
    <col min="2" max="2" width="10.7109375" style="2" customWidth="1"/>
    <col min="3" max="16384" width="8.85546875" style="1"/>
  </cols>
  <sheetData>
    <row r="1" spans="1:2" s="18" customFormat="1" ht="12.75" x14ac:dyDescent="0.2">
      <c r="A1" s="31" t="s">
        <v>241</v>
      </c>
      <c r="B1" s="41"/>
    </row>
    <row r="3" spans="1:2" x14ac:dyDescent="0.2">
      <c r="A3" s="33" t="s">
        <v>49</v>
      </c>
      <c r="B3" s="33">
        <v>0.15</v>
      </c>
    </row>
    <row r="4" spans="1:2" x14ac:dyDescent="0.2">
      <c r="A4" s="33" t="s">
        <v>50</v>
      </c>
      <c r="B4" s="42">
        <v>0.3</v>
      </c>
    </row>
    <row r="5" spans="1:2" x14ac:dyDescent="0.2">
      <c r="A5" s="33" t="s">
        <v>14</v>
      </c>
      <c r="B5" s="42">
        <v>0.35</v>
      </c>
    </row>
    <row r="6" spans="1:2" x14ac:dyDescent="0.2">
      <c r="A6" s="33" t="s">
        <v>17</v>
      </c>
      <c r="B6" s="42">
        <v>0.4</v>
      </c>
    </row>
    <row r="7" spans="1:2" x14ac:dyDescent="0.2">
      <c r="A7" s="33" t="s">
        <v>51</v>
      </c>
      <c r="B7" s="42">
        <v>0.45</v>
      </c>
    </row>
    <row r="8" spans="1:2" x14ac:dyDescent="0.2">
      <c r="A8" s="33" t="s">
        <v>52</v>
      </c>
      <c r="B8" s="42">
        <v>0.5</v>
      </c>
    </row>
    <row r="9" spans="1:2" x14ac:dyDescent="0.2">
      <c r="A9" s="33" t="s">
        <v>53</v>
      </c>
      <c r="B9" s="42">
        <v>0.55000000000000004</v>
      </c>
    </row>
    <row r="10" spans="1:2" x14ac:dyDescent="0.2">
      <c r="A10" s="33" t="s">
        <v>54</v>
      </c>
      <c r="B10" s="42">
        <v>0.6</v>
      </c>
    </row>
    <row r="11" spans="1:2" x14ac:dyDescent="0.2">
      <c r="A11" s="33" t="s">
        <v>55</v>
      </c>
      <c r="B11" s="42">
        <v>0.65</v>
      </c>
    </row>
    <row r="12" spans="1:2" x14ac:dyDescent="0.2">
      <c r="A12" s="34" t="s">
        <v>131</v>
      </c>
      <c r="B12" s="43">
        <f>0.15*0.5</f>
        <v>7.4999999999999997E-2</v>
      </c>
    </row>
    <row r="13" spans="1:2" x14ac:dyDescent="0.2">
      <c r="A13" s="34" t="s">
        <v>132</v>
      </c>
      <c r="B13" s="43">
        <f>0.3*0.5</f>
        <v>0.15</v>
      </c>
    </row>
    <row r="14" spans="1:2" x14ac:dyDescent="0.2">
      <c r="A14" s="34" t="s">
        <v>133</v>
      </c>
      <c r="B14" s="43">
        <f>0.35*0.5</f>
        <v>0.17499999999999999</v>
      </c>
    </row>
    <row r="15" spans="1:2" x14ac:dyDescent="0.2">
      <c r="A15" s="34" t="s">
        <v>134</v>
      </c>
      <c r="B15" s="43">
        <f>0.4*0.5</f>
        <v>0.2</v>
      </c>
    </row>
    <row r="16" spans="1:2" x14ac:dyDescent="0.2">
      <c r="A16" s="34" t="s">
        <v>135</v>
      </c>
      <c r="B16" s="43">
        <f>0.45*0.5</f>
        <v>0.22500000000000001</v>
      </c>
    </row>
    <row r="17" spans="1:2" x14ac:dyDescent="0.2">
      <c r="A17" s="34" t="s">
        <v>136</v>
      </c>
      <c r="B17" s="43">
        <f>0.5*0.5</f>
        <v>0.25</v>
      </c>
    </row>
    <row r="18" spans="1:2" x14ac:dyDescent="0.2">
      <c r="A18" s="34" t="s">
        <v>137</v>
      </c>
      <c r="B18" s="43">
        <f>0.55*0.5</f>
        <v>0.27500000000000002</v>
      </c>
    </row>
    <row r="19" spans="1:2" x14ac:dyDescent="0.2">
      <c r="A19" s="34" t="s">
        <v>138</v>
      </c>
      <c r="B19" s="43">
        <f>0.6*0.5</f>
        <v>0.3</v>
      </c>
    </row>
    <row r="20" spans="1:2" x14ac:dyDescent="0.2">
      <c r="A20" s="34" t="s">
        <v>139</v>
      </c>
      <c r="B20" s="43">
        <f>0.65*0.5</f>
        <v>0.32500000000000001</v>
      </c>
    </row>
    <row r="21" spans="1:2" x14ac:dyDescent="0.2">
      <c r="A21" s="35" t="s">
        <v>140</v>
      </c>
      <c r="B21" s="44">
        <f>0.15*0.3</f>
        <v>4.4999999999999998E-2</v>
      </c>
    </row>
    <row r="22" spans="1:2" x14ac:dyDescent="0.2">
      <c r="A22" s="35" t="s">
        <v>141</v>
      </c>
      <c r="B22" s="44">
        <f>0.3*0.3</f>
        <v>0.09</v>
      </c>
    </row>
    <row r="23" spans="1:2" x14ac:dyDescent="0.2">
      <c r="A23" s="35" t="s">
        <v>142</v>
      </c>
      <c r="B23" s="44">
        <f>0.35*0.3</f>
        <v>0.105</v>
      </c>
    </row>
    <row r="24" spans="1:2" x14ac:dyDescent="0.2">
      <c r="A24" s="35" t="s">
        <v>143</v>
      </c>
      <c r="B24" s="44">
        <f>0.4*0.3</f>
        <v>0.12</v>
      </c>
    </row>
    <row r="25" spans="1:2" x14ac:dyDescent="0.2">
      <c r="A25" s="35" t="s">
        <v>144</v>
      </c>
      <c r="B25" s="44">
        <f>0.45*0.3</f>
        <v>0.13500000000000001</v>
      </c>
    </row>
    <row r="26" spans="1:2" x14ac:dyDescent="0.2">
      <c r="A26" s="35" t="s">
        <v>145</v>
      </c>
      <c r="B26" s="44">
        <f>0.5*0.3</f>
        <v>0.15</v>
      </c>
    </row>
    <row r="27" spans="1:2" x14ac:dyDescent="0.2">
      <c r="A27" s="35" t="s">
        <v>146</v>
      </c>
      <c r="B27" s="44">
        <f>0.55*0.3</f>
        <v>0.16500000000000001</v>
      </c>
    </row>
    <row r="28" spans="1:2" x14ac:dyDescent="0.2">
      <c r="A28" s="35" t="s">
        <v>147</v>
      </c>
      <c r="B28" s="44">
        <f>0.6*0.3</f>
        <v>0.18</v>
      </c>
    </row>
    <row r="29" spans="1:2" x14ac:dyDescent="0.2">
      <c r="A29" s="35" t="s">
        <v>148</v>
      </c>
      <c r="B29" s="44">
        <f>0.65*0.3</f>
        <v>0.19500000000000001</v>
      </c>
    </row>
    <row r="30" spans="1:2" x14ac:dyDescent="0.2">
      <c r="A30" s="33" t="s">
        <v>9</v>
      </c>
      <c r="B30" s="33">
        <v>0.15</v>
      </c>
    </row>
    <row r="31" spans="1:2" x14ac:dyDescent="0.2">
      <c r="A31" s="33" t="s">
        <v>56</v>
      </c>
      <c r="B31" s="33">
        <v>0.35</v>
      </c>
    </row>
    <row r="32" spans="1:2" x14ac:dyDescent="0.2">
      <c r="A32" s="33" t="s">
        <v>57</v>
      </c>
      <c r="B32" s="33">
        <v>0.45</v>
      </c>
    </row>
    <row r="33" spans="1:2" x14ac:dyDescent="0.2">
      <c r="A33" s="33" t="s">
        <v>16</v>
      </c>
      <c r="B33" s="42">
        <v>0.55000000000000004</v>
      </c>
    </row>
    <row r="34" spans="1:2" x14ac:dyDescent="0.2">
      <c r="A34" s="33" t="s">
        <v>58</v>
      </c>
      <c r="B34" s="42">
        <v>0.6</v>
      </c>
    </row>
    <row r="35" spans="1:2" x14ac:dyDescent="0.2">
      <c r="A35" s="33" t="s">
        <v>59</v>
      </c>
      <c r="B35" s="42">
        <v>0.65</v>
      </c>
    </row>
    <row r="36" spans="1:2" x14ac:dyDescent="0.2">
      <c r="A36" s="33" t="s">
        <v>60</v>
      </c>
      <c r="B36" s="42">
        <v>0.7</v>
      </c>
    </row>
    <row r="37" spans="1:2" x14ac:dyDescent="0.2">
      <c r="A37" s="33" t="s">
        <v>61</v>
      </c>
      <c r="B37" s="42">
        <v>0.75</v>
      </c>
    </row>
    <row r="38" spans="1:2" x14ac:dyDescent="0.2">
      <c r="A38" s="33" t="s">
        <v>62</v>
      </c>
      <c r="B38" s="42">
        <v>0.8</v>
      </c>
    </row>
    <row r="39" spans="1:2" x14ac:dyDescent="0.2">
      <c r="A39" s="34" t="s">
        <v>149</v>
      </c>
      <c r="B39" s="43">
        <f>0.15*0.5</f>
        <v>7.4999999999999997E-2</v>
      </c>
    </row>
    <row r="40" spans="1:2" x14ac:dyDescent="0.2">
      <c r="A40" s="34" t="s">
        <v>150</v>
      </c>
      <c r="B40" s="43">
        <f>0.35*0.5</f>
        <v>0.17499999999999999</v>
      </c>
    </row>
    <row r="41" spans="1:2" x14ac:dyDescent="0.2">
      <c r="A41" s="34" t="s">
        <v>151</v>
      </c>
      <c r="B41" s="43">
        <f>0.45*0.5</f>
        <v>0.22500000000000001</v>
      </c>
    </row>
    <row r="42" spans="1:2" x14ac:dyDescent="0.2">
      <c r="A42" s="34" t="s">
        <v>152</v>
      </c>
      <c r="B42" s="43">
        <f>0.55*0.5</f>
        <v>0.27500000000000002</v>
      </c>
    </row>
    <row r="43" spans="1:2" x14ac:dyDescent="0.2">
      <c r="A43" s="34" t="s">
        <v>153</v>
      </c>
      <c r="B43" s="43">
        <f>0.6*0.5</f>
        <v>0.3</v>
      </c>
    </row>
    <row r="44" spans="1:2" x14ac:dyDescent="0.2">
      <c r="A44" s="34" t="s">
        <v>154</v>
      </c>
      <c r="B44" s="43">
        <f>0.65*0.5</f>
        <v>0.32500000000000001</v>
      </c>
    </row>
    <row r="45" spans="1:2" x14ac:dyDescent="0.2">
      <c r="A45" s="34" t="s">
        <v>155</v>
      </c>
      <c r="B45" s="43">
        <f>0.7*0.5</f>
        <v>0.35</v>
      </c>
    </row>
    <row r="46" spans="1:2" x14ac:dyDescent="0.2">
      <c r="A46" s="34" t="s">
        <v>156</v>
      </c>
      <c r="B46" s="43">
        <f>0.75*0.5</f>
        <v>0.375</v>
      </c>
    </row>
    <row r="47" spans="1:2" x14ac:dyDescent="0.2">
      <c r="A47" s="34" t="s">
        <v>157</v>
      </c>
      <c r="B47" s="43">
        <f>0.8*0.5</f>
        <v>0.4</v>
      </c>
    </row>
    <row r="48" spans="1:2" x14ac:dyDescent="0.2">
      <c r="A48" s="35" t="s">
        <v>158</v>
      </c>
      <c r="B48" s="44">
        <f>0.15*0.3</f>
        <v>4.4999999999999998E-2</v>
      </c>
    </row>
    <row r="49" spans="1:2" x14ac:dyDescent="0.2">
      <c r="A49" s="35" t="s">
        <v>159</v>
      </c>
      <c r="B49" s="44">
        <f>0.35*0.3</f>
        <v>0.105</v>
      </c>
    </row>
    <row r="50" spans="1:2" x14ac:dyDescent="0.2">
      <c r="A50" s="35" t="s">
        <v>160</v>
      </c>
      <c r="B50" s="44">
        <f>0.45*0.3</f>
        <v>0.13500000000000001</v>
      </c>
    </row>
    <row r="51" spans="1:2" x14ac:dyDescent="0.2">
      <c r="A51" s="35" t="s">
        <v>161</v>
      </c>
      <c r="B51" s="44">
        <f>0.55*0.3</f>
        <v>0.16500000000000001</v>
      </c>
    </row>
    <row r="52" spans="1:2" x14ac:dyDescent="0.2">
      <c r="A52" s="35" t="s">
        <v>162</v>
      </c>
      <c r="B52" s="44">
        <f>0.6*0.3</f>
        <v>0.18</v>
      </c>
    </row>
    <row r="53" spans="1:2" x14ac:dyDescent="0.2">
      <c r="A53" s="35" t="s">
        <v>163</v>
      </c>
      <c r="B53" s="44">
        <f>0.65*0.3</f>
        <v>0.19500000000000001</v>
      </c>
    </row>
    <row r="54" spans="1:2" x14ac:dyDescent="0.2">
      <c r="A54" s="35" t="s">
        <v>164</v>
      </c>
      <c r="B54" s="44">
        <f>0.7*0.3</f>
        <v>0.21</v>
      </c>
    </row>
    <row r="55" spans="1:2" x14ac:dyDescent="0.2">
      <c r="A55" s="35" t="s">
        <v>165</v>
      </c>
      <c r="B55" s="44">
        <f>0.75*0.3</f>
        <v>0.22499999999999998</v>
      </c>
    </row>
    <row r="56" spans="1:2" x14ac:dyDescent="0.2">
      <c r="A56" s="35" t="s">
        <v>166</v>
      </c>
      <c r="B56" s="44">
        <f>0.8*0.3</f>
        <v>0.24</v>
      </c>
    </row>
    <row r="57" spans="1:2" x14ac:dyDescent="0.2">
      <c r="A57" s="33" t="s">
        <v>63</v>
      </c>
      <c r="B57" s="33">
        <v>0.05</v>
      </c>
    </row>
    <row r="58" spans="1:2" x14ac:dyDescent="0.2">
      <c r="A58" s="33" t="s">
        <v>64</v>
      </c>
      <c r="B58" s="42">
        <v>0.1</v>
      </c>
    </row>
    <row r="59" spans="1:2" x14ac:dyDescent="0.2">
      <c r="A59" s="33" t="s">
        <v>10</v>
      </c>
      <c r="B59" s="42">
        <v>0.15</v>
      </c>
    </row>
    <row r="60" spans="1:2" x14ac:dyDescent="0.2">
      <c r="A60" s="33" t="s">
        <v>65</v>
      </c>
      <c r="B60" s="42">
        <v>0.2</v>
      </c>
    </row>
    <row r="61" spans="1:2" x14ac:dyDescent="0.2">
      <c r="A61" s="33" t="s">
        <v>66</v>
      </c>
      <c r="B61" s="42">
        <v>0.25</v>
      </c>
    </row>
    <row r="62" spans="1:2" x14ac:dyDescent="0.2">
      <c r="A62" s="33" t="s">
        <v>67</v>
      </c>
      <c r="B62" s="42">
        <v>0.3</v>
      </c>
    </row>
    <row r="63" spans="1:2" x14ac:dyDescent="0.2">
      <c r="A63" s="34" t="s">
        <v>167</v>
      </c>
      <c r="B63" s="43">
        <f>0.05*0.5</f>
        <v>2.5000000000000001E-2</v>
      </c>
    </row>
    <row r="64" spans="1:2" x14ac:dyDescent="0.2">
      <c r="A64" s="34" t="s">
        <v>168</v>
      </c>
      <c r="B64" s="43">
        <f>0.1*0.5</f>
        <v>0.05</v>
      </c>
    </row>
    <row r="65" spans="1:2" x14ac:dyDescent="0.2">
      <c r="A65" s="34" t="s">
        <v>169</v>
      </c>
      <c r="B65" s="43">
        <f>0.15*0.5</f>
        <v>7.4999999999999997E-2</v>
      </c>
    </row>
    <row r="66" spans="1:2" x14ac:dyDescent="0.2">
      <c r="A66" s="34" t="s">
        <v>170</v>
      </c>
      <c r="B66" s="43">
        <f>0.2*0.5</f>
        <v>0.1</v>
      </c>
    </row>
    <row r="67" spans="1:2" x14ac:dyDescent="0.2">
      <c r="A67" s="34" t="s">
        <v>171</v>
      </c>
      <c r="B67" s="43">
        <f>0.25*0.5</f>
        <v>0.125</v>
      </c>
    </row>
    <row r="68" spans="1:2" x14ac:dyDescent="0.2">
      <c r="A68" s="34" t="s">
        <v>172</v>
      </c>
      <c r="B68" s="43">
        <f>0.3*0.5</f>
        <v>0.15</v>
      </c>
    </row>
    <row r="69" spans="1:2" x14ac:dyDescent="0.2">
      <c r="A69" s="35" t="s">
        <v>173</v>
      </c>
      <c r="B69" s="44">
        <f>0.05*0.3</f>
        <v>1.4999999999999999E-2</v>
      </c>
    </row>
    <row r="70" spans="1:2" x14ac:dyDescent="0.2">
      <c r="A70" s="35" t="s">
        <v>174</v>
      </c>
      <c r="B70" s="44">
        <f>0.1*0.3</f>
        <v>0.03</v>
      </c>
    </row>
    <row r="71" spans="1:2" x14ac:dyDescent="0.2">
      <c r="A71" s="35" t="s">
        <v>175</v>
      </c>
      <c r="B71" s="44">
        <f>0.15*0.3</f>
        <v>4.4999999999999998E-2</v>
      </c>
    </row>
    <row r="72" spans="1:2" x14ac:dyDescent="0.2">
      <c r="A72" s="35" t="s">
        <v>176</v>
      </c>
      <c r="B72" s="44">
        <f>0.2*0.3</f>
        <v>0.06</v>
      </c>
    </row>
    <row r="73" spans="1:2" x14ac:dyDescent="0.2">
      <c r="A73" s="35" t="s">
        <v>177</v>
      </c>
      <c r="B73" s="44">
        <f>0.25*0.3</f>
        <v>7.4999999999999997E-2</v>
      </c>
    </row>
    <row r="74" spans="1:2" x14ac:dyDescent="0.2">
      <c r="A74" s="35" t="s">
        <v>178</v>
      </c>
      <c r="B74" s="44">
        <f>0.3*0.3</f>
        <v>0.09</v>
      </c>
    </row>
    <row r="75" spans="1:2" x14ac:dyDescent="0.2">
      <c r="A75" s="33" t="s">
        <v>68</v>
      </c>
      <c r="B75" s="42">
        <v>0.05</v>
      </c>
    </row>
    <row r="76" spans="1:2" x14ac:dyDescent="0.2">
      <c r="A76" s="33" t="s">
        <v>69</v>
      </c>
      <c r="B76" s="42">
        <v>0.15</v>
      </c>
    </row>
    <row r="77" spans="1:2" x14ac:dyDescent="0.2">
      <c r="A77" s="33" t="s">
        <v>70</v>
      </c>
      <c r="B77" s="42">
        <v>0.3</v>
      </c>
    </row>
    <row r="78" spans="1:2" x14ac:dyDescent="0.2">
      <c r="A78" s="33" t="s">
        <v>71</v>
      </c>
      <c r="B78" s="42">
        <v>0.45</v>
      </c>
    </row>
    <row r="79" spans="1:2" x14ac:dyDescent="0.2">
      <c r="A79" s="33" t="s">
        <v>15</v>
      </c>
      <c r="B79" s="42">
        <v>0.5</v>
      </c>
    </row>
    <row r="80" spans="1:2" x14ac:dyDescent="0.2">
      <c r="A80" s="33" t="s">
        <v>72</v>
      </c>
      <c r="B80" s="42">
        <v>0.6</v>
      </c>
    </row>
    <row r="81" spans="1:2" x14ac:dyDescent="0.2">
      <c r="A81" s="33" t="s">
        <v>191</v>
      </c>
      <c r="B81" s="42">
        <v>0.65</v>
      </c>
    </row>
    <row r="82" spans="1:2" x14ac:dyDescent="0.2">
      <c r="A82" s="34" t="s">
        <v>179</v>
      </c>
      <c r="B82" s="43">
        <f>0.05*0.5</f>
        <v>2.5000000000000001E-2</v>
      </c>
    </row>
    <row r="83" spans="1:2" x14ac:dyDescent="0.2">
      <c r="A83" s="34" t="s">
        <v>180</v>
      </c>
      <c r="B83" s="43">
        <f>0.15*0.5</f>
        <v>7.4999999999999997E-2</v>
      </c>
    </row>
    <row r="84" spans="1:2" x14ac:dyDescent="0.2">
      <c r="A84" s="34" t="s">
        <v>181</v>
      </c>
      <c r="B84" s="43">
        <f>0.3*0.5</f>
        <v>0.15</v>
      </c>
    </row>
    <row r="85" spans="1:2" x14ac:dyDescent="0.2">
      <c r="A85" s="34" t="s">
        <v>182</v>
      </c>
      <c r="B85" s="43">
        <f>0.45*0.5</f>
        <v>0.22500000000000001</v>
      </c>
    </row>
    <row r="86" spans="1:2" x14ac:dyDescent="0.2">
      <c r="A86" s="34" t="s">
        <v>183</v>
      </c>
      <c r="B86" s="43">
        <f>0.5*0.5</f>
        <v>0.25</v>
      </c>
    </row>
    <row r="87" spans="1:2" x14ac:dyDescent="0.2">
      <c r="A87" s="34" t="s">
        <v>184</v>
      </c>
      <c r="B87" s="43">
        <f>0.6*0.5</f>
        <v>0.3</v>
      </c>
    </row>
    <row r="88" spans="1:2" x14ac:dyDescent="0.2">
      <c r="A88" s="34" t="s">
        <v>192</v>
      </c>
      <c r="B88" s="43">
        <f>0.65*0.5</f>
        <v>0.32500000000000001</v>
      </c>
    </row>
    <row r="89" spans="1:2" x14ac:dyDescent="0.2">
      <c r="A89" s="35" t="s">
        <v>185</v>
      </c>
      <c r="B89" s="44">
        <f>0.05*0.3</f>
        <v>1.4999999999999999E-2</v>
      </c>
    </row>
    <row r="90" spans="1:2" x14ac:dyDescent="0.2">
      <c r="A90" s="35" t="s">
        <v>186</v>
      </c>
      <c r="B90" s="44">
        <f>0.15*0.3</f>
        <v>4.4999999999999998E-2</v>
      </c>
    </row>
    <row r="91" spans="1:2" x14ac:dyDescent="0.2">
      <c r="A91" s="35" t="s">
        <v>187</v>
      </c>
      <c r="B91" s="44">
        <f>0.3*0.3</f>
        <v>0.09</v>
      </c>
    </row>
    <row r="92" spans="1:2" x14ac:dyDescent="0.2">
      <c r="A92" s="35" t="s">
        <v>188</v>
      </c>
      <c r="B92" s="44">
        <f>0.45*0.3</f>
        <v>0.13500000000000001</v>
      </c>
    </row>
    <row r="93" spans="1:2" x14ac:dyDescent="0.2">
      <c r="A93" s="35" t="s">
        <v>189</v>
      </c>
      <c r="B93" s="44">
        <f>0.5*0.3</f>
        <v>0.15</v>
      </c>
    </row>
    <row r="94" spans="1:2" x14ac:dyDescent="0.2">
      <c r="A94" s="35" t="s">
        <v>190</v>
      </c>
      <c r="B94" s="44">
        <f>0.6*0.3</f>
        <v>0.18</v>
      </c>
    </row>
    <row r="95" spans="1:2" x14ac:dyDescent="0.2">
      <c r="A95" s="35" t="s">
        <v>193</v>
      </c>
      <c r="B95" s="44">
        <f>0.65*0.3</f>
        <v>0.19500000000000001</v>
      </c>
    </row>
    <row r="96" spans="1:2" x14ac:dyDescent="0.2">
      <c r="A96" s="33" t="s">
        <v>73</v>
      </c>
      <c r="B96" s="33">
        <v>0.05</v>
      </c>
    </row>
    <row r="97" spans="1:2" x14ac:dyDescent="0.2">
      <c r="A97" s="33" t="s">
        <v>74</v>
      </c>
      <c r="B97" s="42">
        <v>0.2</v>
      </c>
    </row>
    <row r="98" spans="1:2" x14ac:dyDescent="0.2">
      <c r="A98" s="33" t="s">
        <v>47</v>
      </c>
      <c r="B98" s="42">
        <v>0.35</v>
      </c>
    </row>
    <row r="99" spans="1:2" x14ac:dyDescent="0.2">
      <c r="A99" s="33" t="s">
        <v>75</v>
      </c>
      <c r="B99" s="42">
        <v>0.45</v>
      </c>
    </row>
    <row r="100" spans="1:2" x14ac:dyDescent="0.2">
      <c r="A100" s="33" t="s">
        <v>76</v>
      </c>
      <c r="B100" s="42">
        <v>0.5</v>
      </c>
    </row>
    <row r="101" spans="1:2" x14ac:dyDescent="0.2">
      <c r="A101" s="33" t="s">
        <v>77</v>
      </c>
      <c r="B101" s="42">
        <v>0.55000000000000004</v>
      </c>
    </row>
    <row r="102" spans="1:2" x14ac:dyDescent="0.2">
      <c r="A102" s="36" t="s">
        <v>232</v>
      </c>
      <c r="B102" s="45">
        <f>B96+0.1</f>
        <v>0.15000000000000002</v>
      </c>
    </row>
    <row r="103" spans="1:2" x14ac:dyDescent="0.2">
      <c r="A103" s="36" t="s">
        <v>233</v>
      </c>
      <c r="B103" s="45">
        <f t="shared" ref="B103:B107" si="0">B97+0.1</f>
        <v>0.30000000000000004</v>
      </c>
    </row>
    <row r="104" spans="1:2" x14ac:dyDescent="0.2">
      <c r="A104" s="36" t="s">
        <v>234</v>
      </c>
      <c r="B104" s="45">
        <f t="shared" si="0"/>
        <v>0.44999999999999996</v>
      </c>
    </row>
    <row r="105" spans="1:2" x14ac:dyDescent="0.2">
      <c r="A105" s="36" t="s">
        <v>235</v>
      </c>
      <c r="B105" s="45">
        <f t="shared" si="0"/>
        <v>0.55000000000000004</v>
      </c>
    </row>
    <row r="106" spans="1:2" x14ac:dyDescent="0.2">
      <c r="A106" s="36" t="s">
        <v>236</v>
      </c>
      <c r="B106" s="45">
        <f t="shared" si="0"/>
        <v>0.6</v>
      </c>
    </row>
    <row r="107" spans="1:2" x14ac:dyDescent="0.2">
      <c r="A107" s="36" t="s">
        <v>237</v>
      </c>
      <c r="B107" s="45">
        <f t="shared" si="0"/>
        <v>0.65</v>
      </c>
    </row>
    <row r="108" spans="1:2" x14ac:dyDescent="0.2">
      <c r="A108" s="34" t="s">
        <v>194</v>
      </c>
      <c r="B108" s="43">
        <f>0.05*0.5</f>
        <v>2.5000000000000001E-2</v>
      </c>
    </row>
    <row r="109" spans="1:2" x14ac:dyDescent="0.2">
      <c r="A109" s="34" t="s">
        <v>195</v>
      </c>
      <c r="B109" s="43">
        <f>0.15*0.5</f>
        <v>7.4999999999999997E-2</v>
      </c>
    </row>
    <row r="110" spans="1:2" x14ac:dyDescent="0.2">
      <c r="A110" s="34" t="s">
        <v>196</v>
      </c>
      <c r="B110" s="43">
        <f>0.2*0.5</f>
        <v>0.1</v>
      </c>
    </row>
    <row r="111" spans="1:2" x14ac:dyDescent="0.2">
      <c r="A111" s="34" t="s">
        <v>197</v>
      </c>
      <c r="B111" s="43">
        <f>0.25*0.5</f>
        <v>0.125</v>
      </c>
    </row>
    <row r="112" spans="1:2" x14ac:dyDescent="0.2">
      <c r="A112" s="34" t="s">
        <v>198</v>
      </c>
      <c r="B112" s="43">
        <f>0.3*0.5</f>
        <v>0.15</v>
      </c>
    </row>
    <row r="113" spans="1:2" x14ac:dyDescent="0.2">
      <c r="A113" s="34" t="s">
        <v>199</v>
      </c>
      <c r="B113" s="43">
        <f>0.4*0.5</f>
        <v>0.2</v>
      </c>
    </row>
    <row r="114" spans="1:2" x14ac:dyDescent="0.2">
      <c r="A114" s="35" t="s">
        <v>200</v>
      </c>
      <c r="B114" s="44">
        <f>0.05*0.3</f>
        <v>1.4999999999999999E-2</v>
      </c>
    </row>
    <row r="115" spans="1:2" x14ac:dyDescent="0.2">
      <c r="A115" s="35" t="s">
        <v>201</v>
      </c>
      <c r="B115" s="44">
        <f>0.15*0.3</f>
        <v>4.4999999999999998E-2</v>
      </c>
    </row>
    <row r="116" spans="1:2" x14ac:dyDescent="0.2">
      <c r="A116" s="35" t="s">
        <v>202</v>
      </c>
      <c r="B116" s="44">
        <f>0.2*0.3</f>
        <v>0.06</v>
      </c>
    </row>
    <row r="117" spans="1:2" x14ac:dyDescent="0.2">
      <c r="A117" s="35" t="s">
        <v>203</v>
      </c>
      <c r="B117" s="44">
        <f>0.25*0.3</f>
        <v>7.4999999999999997E-2</v>
      </c>
    </row>
    <row r="118" spans="1:2" x14ac:dyDescent="0.2">
      <c r="A118" s="35" t="s">
        <v>204</v>
      </c>
      <c r="B118" s="44">
        <f>0.3*0.3</f>
        <v>0.09</v>
      </c>
    </row>
    <row r="119" spans="1:2" x14ac:dyDescent="0.2">
      <c r="A119" s="35" t="s">
        <v>205</v>
      </c>
      <c r="B119" s="44">
        <f>0.4*0.3</f>
        <v>0.12</v>
      </c>
    </row>
    <row r="120" spans="1:2" x14ac:dyDescent="0.2">
      <c r="A120" s="37" t="s">
        <v>6</v>
      </c>
      <c r="B120" s="37">
        <v>0.15</v>
      </c>
    </row>
    <row r="121" spans="1:2" x14ac:dyDescent="0.2">
      <c r="A121" s="38" t="s">
        <v>211</v>
      </c>
      <c r="B121" s="38">
        <f>0.15*0.5</f>
        <v>7.4999999999999997E-2</v>
      </c>
    </row>
    <row r="122" spans="1:2" x14ac:dyDescent="0.2">
      <c r="A122" s="39" t="s">
        <v>212</v>
      </c>
      <c r="B122" s="39">
        <f>0.15*0.3</f>
        <v>4.4999999999999998E-2</v>
      </c>
    </row>
    <row r="123" spans="1:2" x14ac:dyDescent="0.2">
      <c r="A123" s="37" t="s">
        <v>7</v>
      </c>
      <c r="B123" s="46">
        <v>0.2</v>
      </c>
    </row>
    <row r="124" spans="1:2" x14ac:dyDescent="0.2">
      <c r="A124" s="38" t="s">
        <v>213</v>
      </c>
      <c r="B124" s="47">
        <f>0.2*0.5</f>
        <v>0.1</v>
      </c>
    </row>
    <row r="125" spans="1:2" x14ac:dyDescent="0.2">
      <c r="A125" s="39" t="s">
        <v>214</v>
      </c>
      <c r="B125" s="48">
        <f>0.2*0.3</f>
        <v>0.06</v>
      </c>
    </row>
    <row r="126" spans="1:2" x14ac:dyDescent="0.2">
      <c r="A126" s="37" t="s">
        <v>78</v>
      </c>
      <c r="B126" s="46">
        <v>0.1</v>
      </c>
    </row>
    <row r="127" spans="1:2" x14ac:dyDescent="0.2">
      <c r="A127" s="38" t="s">
        <v>220</v>
      </c>
      <c r="B127" s="47">
        <f>0.1*0.5</f>
        <v>0.05</v>
      </c>
    </row>
    <row r="128" spans="1:2" x14ac:dyDescent="0.2">
      <c r="A128" s="39" t="s">
        <v>221</v>
      </c>
      <c r="B128" s="48">
        <f>0.1*0.3</f>
        <v>0.03</v>
      </c>
    </row>
    <row r="129" spans="1:2" x14ac:dyDescent="0.2">
      <c r="A129" s="37" t="s">
        <v>117</v>
      </c>
      <c r="B129" s="46">
        <v>0.2</v>
      </c>
    </row>
    <row r="130" spans="1:2" x14ac:dyDescent="0.2">
      <c r="A130" s="38" t="s">
        <v>222</v>
      </c>
      <c r="B130" s="47">
        <f>0.2*0.5</f>
        <v>0.1</v>
      </c>
    </row>
    <row r="131" spans="1:2" x14ac:dyDescent="0.2">
      <c r="A131" s="39" t="s">
        <v>223</v>
      </c>
      <c r="B131" s="48">
        <f>0.2*0.3</f>
        <v>0.06</v>
      </c>
    </row>
    <row r="132" spans="1:2" x14ac:dyDescent="0.2">
      <c r="A132" s="37" t="s">
        <v>25</v>
      </c>
      <c r="B132" s="46">
        <v>0.5</v>
      </c>
    </row>
    <row r="133" spans="1:2" x14ac:dyDescent="0.2">
      <c r="A133" s="38" t="s">
        <v>224</v>
      </c>
      <c r="B133" s="47">
        <f>0.5*0.5</f>
        <v>0.25</v>
      </c>
    </row>
    <row r="134" spans="1:2" x14ac:dyDescent="0.2">
      <c r="A134" s="39" t="s">
        <v>225</v>
      </c>
      <c r="B134" s="48">
        <f>0.5*0.3</f>
        <v>0.15</v>
      </c>
    </row>
    <row r="135" spans="1:2" x14ac:dyDescent="0.2">
      <c r="A135" s="37" t="s">
        <v>242</v>
      </c>
      <c r="B135" s="46">
        <v>0.3</v>
      </c>
    </row>
    <row r="136" spans="1:2" x14ac:dyDescent="0.2">
      <c r="A136" s="37" t="s">
        <v>243</v>
      </c>
      <c r="B136" s="46">
        <v>0.6</v>
      </c>
    </row>
    <row r="137" spans="1:2" x14ac:dyDescent="0.2">
      <c r="A137" s="37" t="s">
        <v>244</v>
      </c>
      <c r="B137" s="46">
        <v>0.9</v>
      </c>
    </row>
    <row r="138" spans="1:2" x14ac:dyDescent="0.2">
      <c r="A138" s="37" t="s">
        <v>245</v>
      </c>
      <c r="B138" s="46">
        <v>1.2</v>
      </c>
    </row>
    <row r="139" spans="1:2" x14ac:dyDescent="0.2">
      <c r="A139" s="37" t="s">
        <v>246</v>
      </c>
      <c r="B139" s="46">
        <v>1.5</v>
      </c>
    </row>
    <row r="140" spans="1:2" x14ac:dyDescent="0.2">
      <c r="A140" s="37" t="s">
        <v>247</v>
      </c>
      <c r="B140" s="46">
        <v>1.8</v>
      </c>
    </row>
    <row r="141" spans="1:2" x14ac:dyDescent="0.2">
      <c r="A141" s="37" t="s">
        <v>248</v>
      </c>
      <c r="B141" s="46">
        <v>2.1</v>
      </c>
    </row>
    <row r="142" spans="1:2" x14ac:dyDescent="0.2">
      <c r="A142" s="37" t="s">
        <v>249</v>
      </c>
      <c r="B142" s="46">
        <v>2.4</v>
      </c>
    </row>
    <row r="143" spans="1:2" x14ac:dyDescent="0.2">
      <c r="A143" s="37" t="s">
        <v>250</v>
      </c>
      <c r="B143" s="46">
        <v>2.7</v>
      </c>
    </row>
    <row r="144" spans="1:2" x14ac:dyDescent="0.2">
      <c r="A144" s="37" t="s">
        <v>251</v>
      </c>
      <c r="B144" s="46">
        <v>3</v>
      </c>
    </row>
    <row r="145" spans="1:2" x14ac:dyDescent="0.2">
      <c r="A145" s="38" t="s">
        <v>252</v>
      </c>
      <c r="B145" s="47">
        <v>0.15</v>
      </c>
    </row>
    <row r="146" spans="1:2" x14ac:dyDescent="0.2">
      <c r="A146" s="38" t="s">
        <v>253</v>
      </c>
      <c r="B146" s="47">
        <v>0.3</v>
      </c>
    </row>
    <row r="147" spans="1:2" x14ac:dyDescent="0.2">
      <c r="A147" s="38" t="s">
        <v>254</v>
      </c>
      <c r="B147" s="47">
        <v>0.45</v>
      </c>
    </row>
    <row r="148" spans="1:2" x14ac:dyDescent="0.2">
      <c r="A148" s="38" t="s">
        <v>255</v>
      </c>
      <c r="B148" s="47">
        <v>0.6</v>
      </c>
    </row>
    <row r="149" spans="1:2" x14ac:dyDescent="0.2">
      <c r="A149" s="38" t="s">
        <v>256</v>
      </c>
      <c r="B149" s="47">
        <v>0.75</v>
      </c>
    </row>
    <row r="150" spans="1:2" x14ac:dyDescent="0.2">
      <c r="A150" s="38" t="s">
        <v>257</v>
      </c>
      <c r="B150" s="47">
        <v>0.9</v>
      </c>
    </row>
    <row r="151" spans="1:2" x14ac:dyDescent="0.2">
      <c r="A151" s="38" t="s">
        <v>261</v>
      </c>
      <c r="B151" s="47">
        <v>1.05</v>
      </c>
    </row>
    <row r="152" spans="1:2" x14ac:dyDescent="0.2">
      <c r="A152" s="38" t="s">
        <v>260</v>
      </c>
      <c r="B152" s="47">
        <v>1.2</v>
      </c>
    </row>
    <row r="153" spans="1:2" x14ac:dyDescent="0.2">
      <c r="A153" s="38" t="s">
        <v>259</v>
      </c>
      <c r="B153" s="47">
        <v>1.35</v>
      </c>
    </row>
    <row r="154" spans="1:2" x14ac:dyDescent="0.2">
      <c r="A154" s="38" t="s">
        <v>258</v>
      </c>
      <c r="B154" s="47">
        <v>1.5</v>
      </c>
    </row>
    <row r="155" spans="1:2" x14ac:dyDescent="0.2">
      <c r="A155" s="39" t="s">
        <v>262</v>
      </c>
      <c r="B155" s="48">
        <f>0.3*0.3</f>
        <v>0.09</v>
      </c>
    </row>
    <row r="156" spans="1:2" x14ac:dyDescent="0.2">
      <c r="A156" s="39" t="s">
        <v>263</v>
      </c>
      <c r="B156" s="48">
        <f>0.6*0.3</f>
        <v>0.18</v>
      </c>
    </row>
    <row r="157" spans="1:2" x14ac:dyDescent="0.2">
      <c r="A157" s="39" t="s">
        <v>264</v>
      </c>
      <c r="B157" s="48">
        <f>0.9*0.3</f>
        <v>0.27</v>
      </c>
    </row>
    <row r="158" spans="1:2" x14ac:dyDescent="0.2">
      <c r="A158" s="39" t="s">
        <v>265</v>
      </c>
      <c r="B158" s="48">
        <f>1.2*0.3</f>
        <v>0.36</v>
      </c>
    </row>
    <row r="159" spans="1:2" x14ac:dyDescent="0.2">
      <c r="A159" s="39" t="s">
        <v>266</v>
      </c>
      <c r="B159" s="48">
        <f>1.5*0.3</f>
        <v>0.44999999999999996</v>
      </c>
    </row>
    <row r="160" spans="1:2" x14ac:dyDescent="0.2">
      <c r="A160" s="39" t="s">
        <v>267</v>
      </c>
      <c r="B160" s="48">
        <f>1.8*0.3</f>
        <v>0.54</v>
      </c>
    </row>
    <row r="161" spans="1:2" x14ac:dyDescent="0.2">
      <c r="A161" s="39" t="s">
        <v>268</v>
      </c>
      <c r="B161" s="48">
        <f>2.1*0.3</f>
        <v>0.63</v>
      </c>
    </row>
    <row r="162" spans="1:2" x14ac:dyDescent="0.2">
      <c r="A162" s="39" t="s">
        <v>269</v>
      </c>
      <c r="B162" s="48">
        <f>2.4*0.3</f>
        <v>0.72</v>
      </c>
    </row>
    <row r="163" spans="1:2" x14ac:dyDescent="0.2">
      <c r="A163" s="39" t="s">
        <v>270</v>
      </c>
      <c r="B163" s="48">
        <f>2.7*0.3</f>
        <v>0.81</v>
      </c>
    </row>
    <row r="164" spans="1:2" x14ac:dyDescent="0.2">
      <c r="A164" s="39" t="s">
        <v>271</v>
      </c>
      <c r="B164" s="48">
        <f>3*0.3</f>
        <v>0.89999999999999991</v>
      </c>
    </row>
    <row r="165" spans="1:2" x14ac:dyDescent="0.2">
      <c r="A165" s="40" t="s">
        <v>80</v>
      </c>
      <c r="B165" s="49">
        <v>2.7</v>
      </c>
    </row>
    <row r="166" spans="1:2" x14ac:dyDescent="0.2">
      <c r="A166" s="40" t="s">
        <v>81</v>
      </c>
      <c r="B166" s="49">
        <v>2.1</v>
      </c>
    </row>
    <row r="167" spans="1:2" x14ac:dyDescent="0.2">
      <c r="A167" s="40" t="s">
        <v>82</v>
      </c>
      <c r="B167" s="49">
        <v>3</v>
      </c>
    </row>
    <row r="168" spans="1:2" x14ac:dyDescent="0.2">
      <c r="A168" s="40" t="s">
        <v>83</v>
      </c>
      <c r="B168" s="49">
        <v>2.7</v>
      </c>
    </row>
    <row r="169" spans="1:2" x14ac:dyDescent="0.2">
      <c r="A169" s="40" t="s">
        <v>217</v>
      </c>
      <c r="B169" s="49">
        <v>3.2</v>
      </c>
    </row>
    <row r="170" spans="1:2" x14ac:dyDescent="0.2">
      <c r="A170" s="40" t="s">
        <v>84</v>
      </c>
      <c r="B170" s="49">
        <v>2.9</v>
      </c>
    </row>
    <row r="171" spans="1:2" x14ac:dyDescent="0.2">
      <c r="A171" s="40" t="s">
        <v>85</v>
      </c>
      <c r="B171" s="49">
        <v>2.6</v>
      </c>
    </row>
    <row r="172" spans="1:2" x14ac:dyDescent="0.2">
      <c r="A172" s="40" t="s">
        <v>86</v>
      </c>
      <c r="B172" s="49">
        <v>2.4</v>
      </c>
    </row>
    <row r="173" spans="1:2" x14ac:dyDescent="0.2">
      <c r="A173" s="40" t="s">
        <v>87</v>
      </c>
      <c r="B173" s="49">
        <v>2.1</v>
      </c>
    </row>
    <row r="174" spans="1:2" x14ac:dyDescent="0.2">
      <c r="A174" s="40" t="s">
        <v>99</v>
      </c>
      <c r="B174" s="49">
        <v>3</v>
      </c>
    </row>
    <row r="175" spans="1:2" x14ac:dyDescent="0.2">
      <c r="A175" s="40" t="s">
        <v>100</v>
      </c>
      <c r="B175" s="49">
        <v>2.5</v>
      </c>
    </row>
    <row r="176" spans="1:2" x14ac:dyDescent="0.2">
      <c r="A176" s="40" t="s">
        <v>101</v>
      </c>
      <c r="B176" s="49">
        <v>2.8</v>
      </c>
    </row>
    <row r="177" spans="1:2" x14ac:dyDescent="0.2">
      <c r="A177" s="40" t="s">
        <v>102</v>
      </c>
      <c r="B177" s="49">
        <v>2.4</v>
      </c>
    </row>
    <row r="178" spans="1:2" x14ac:dyDescent="0.2">
      <c r="A178" s="40" t="s">
        <v>103</v>
      </c>
      <c r="B178" s="49">
        <v>2.9</v>
      </c>
    </row>
    <row r="179" spans="1:2" x14ac:dyDescent="0.2">
      <c r="A179" s="40" t="s">
        <v>104</v>
      </c>
      <c r="B179" s="49">
        <v>2.6</v>
      </c>
    </row>
    <row r="180" spans="1:2" x14ac:dyDescent="0.2">
      <c r="A180" s="40" t="s">
        <v>105</v>
      </c>
      <c r="B180" s="49">
        <v>3.2</v>
      </c>
    </row>
    <row r="181" spans="1:2" x14ac:dyDescent="0.2">
      <c r="A181" s="40" t="s">
        <v>106</v>
      </c>
      <c r="B181" s="49">
        <v>2.7</v>
      </c>
    </row>
    <row r="182" spans="1:2" x14ac:dyDescent="0.2">
      <c r="A182" s="40" t="s">
        <v>107</v>
      </c>
      <c r="B182" s="49">
        <v>2.2999999999999998</v>
      </c>
    </row>
    <row r="183" spans="1:2" x14ac:dyDescent="0.2">
      <c r="A183" s="40" t="s">
        <v>108</v>
      </c>
      <c r="B183" s="49">
        <v>2.1</v>
      </c>
    </row>
    <row r="184" spans="1:2" x14ac:dyDescent="0.2">
      <c r="A184" s="40" t="s">
        <v>109</v>
      </c>
      <c r="B184" s="40">
        <v>2.7</v>
      </c>
    </row>
    <row r="185" spans="1:2" x14ac:dyDescent="0.2">
      <c r="A185" s="40" t="s">
        <v>110</v>
      </c>
      <c r="B185" s="40">
        <v>2.5</v>
      </c>
    </row>
    <row r="186" spans="1:2" x14ac:dyDescent="0.2">
      <c r="A186" s="40" t="s">
        <v>111</v>
      </c>
      <c r="B186" s="40">
        <v>2.4</v>
      </c>
    </row>
    <row r="187" spans="1:2" x14ac:dyDescent="0.2">
      <c r="A187" s="40" t="s">
        <v>112</v>
      </c>
      <c r="B187" s="40">
        <v>2.2000000000000002</v>
      </c>
    </row>
    <row r="188" spans="1:2" x14ac:dyDescent="0.2">
      <c r="A188" s="40" t="s">
        <v>218</v>
      </c>
      <c r="B188" s="40">
        <v>3.3</v>
      </c>
    </row>
    <row r="189" spans="1:2" x14ac:dyDescent="0.2">
      <c r="A189" s="40" t="s">
        <v>113</v>
      </c>
      <c r="B189" s="49">
        <v>3</v>
      </c>
    </row>
    <row r="190" spans="1:2" x14ac:dyDescent="0.2">
      <c r="A190" s="40" t="s">
        <v>115</v>
      </c>
      <c r="B190" s="40">
        <v>2.6</v>
      </c>
    </row>
    <row r="191" spans="1:2" x14ac:dyDescent="0.2">
      <c r="A191" s="40" t="s">
        <v>114</v>
      </c>
      <c r="B191" s="40">
        <v>2.4</v>
      </c>
    </row>
    <row r="192" spans="1:2" x14ac:dyDescent="0.2">
      <c r="A192" s="40" t="s">
        <v>116</v>
      </c>
      <c r="B192" s="40">
        <v>2.1</v>
      </c>
    </row>
    <row r="193" spans="1:2" x14ac:dyDescent="0.2">
      <c r="A193" s="40" t="s">
        <v>91</v>
      </c>
      <c r="B193" s="40">
        <v>2.5</v>
      </c>
    </row>
    <row r="194" spans="1:2" x14ac:dyDescent="0.2">
      <c r="A194" s="40" t="s">
        <v>92</v>
      </c>
      <c r="B194" s="40">
        <v>2.2999999999999998</v>
      </c>
    </row>
    <row r="195" spans="1:2" x14ac:dyDescent="0.2">
      <c r="A195" s="40" t="s">
        <v>93</v>
      </c>
      <c r="B195" s="40">
        <v>2.6</v>
      </c>
    </row>
    <row r="196" spans="1:2" x14ac:dyDescent="0.2">
      <c r="A196" s="40" t="s">
        <v>94</v>
      </c>
      <c r="B196" s="40">
        <v>2.2999999999999998</v>
      </c>
    </row>
    <row r="197" spans="1:2" x14ac:dyDescent="0.2">
      <c r="A197" s="40" t="s">
        <v>95</v>
      </c>
      <c r="B197" s="40">
        <v>2.6</v>
      </c>
    </row>
    <row r="198" spans="1:2" x14ac:dyDescent="0.2">
      <c r="A198" s="40" t="s">
        <v>96</v>
      </c>
      <c r="B198" s="40">
        <v>2.2999999999999998</v>
      </c>
    </row>
    <row r="199" spans="1:2" x14ac:dyDescent="0.2">
      <c r="A199" s="40" t="s">
        <v>219</v>
      </c>
      <c r="B199" s="40">
        <v>2.9</v>
      </c>
    </row>
    <row r="200" spans="1:2" x14ac:dyDescent="0.2">
      <c r="A200" s="40" t="s">
        <v>97</v>
      </c>
      <c r="B200" s="40">
        <v>2.4</v>
      </c>
    </row>
    <row r="201" spans="1:2" x14ac:dyDescent="0.2">
      <c r="A201" s="40" t="s">
        <v>98</v>
      </c>
      <c r="B201" s="40">
        <v>2.1</v>
      </c>
    </row>
  </sheetData>
  <sheetProtection algorithmName="SHA-512" hashValue="mgwF/NnPS09ExnG9q9kYRr6DjyuhuFDT6gdZncsVOJqYjw/zHARmiHFJdvuXHqlLuUlldtaB2dMJwV2hYqZZRw==" saltValue="V8FyHe7aoIonhXqWQaKSzw==" spinCount="100000" sheet="1" objects="1" scenarios="1"/>
  <phoneticPr fontId="1" type="noConversion"/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dimension ref="A5:T65"/>
  <sheetViews>
    <sheetView tabSelected="1" zoomScale="110" zoomScaleNormal="110" workbookViewId="0">
      <selection activeCell="D15" sqref="D15"/>
    </sheetView>
  </sheetViews>
  <sheetFormatPr defaultColWidth="8.85546875" defaultRowHeight="12.75" x14ac:dyDescent="0.2"/>
  <cols>
    <col min="1" max="1" width="11.28515625" style="32" customWidth="1"/>
    <col min="2" max="2" width="20.42578125" style="32" customWidth="1"/>
    <col min="3" max="3" width="5.7109375" style="50" customWidth="1"/>
    <col min="4" max="4" width="16.28515625" style="93" customWidth="1"/>
    <col min="5" max="19" width="7.7109375" style="50" customWidth="1"/>
    <col min="20" max="20" width="12.85546875" style="50" customWidth="1"/>
    <col min="21" max="16384" width="8.85546875" style="50"/>
  </cols>
  <sheetData>
    <row r="5" spans="1:20" ht="13.5" thickBot="1" x14ac:dyDescent="0.25"/>
    <row r="6" spans="1:20" x14ac:dyDescent="0.25">
      <c r="A6" s="126" t="s">
        <v>272</v>
      </c>
      <c r="B6" s="127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1:20" x14ac:dyDescent="0.25">
      <c r="A7" s="106" t="s">
        <v>26</v>
      </c>
      <c r="B7" s="107"/>
      <c r="C7" s="108"/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</row>
    <row r="8" spans="1:20" x14ac:dyDescent="0.25">
      <c r="A8" s="106" t="s">
        <v>27</v>
      </c>
      <c r="B8" s="107"/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</row>
    <row r="9" spans="1:20" x14ac:dyDescent="0.25">
      <c r="A9" s="106" t="s">
        <v>273</v>
      </c>
      <c r="B9" s="107"/>
      <c r="C9" s="108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</row>
    <row r="10" spans="1:20" ht="13.5" thickBot="1" x14ac:dyDescent="0.3">
      <c r="A10" s="112" t="s">
        <v>28</v>
      </c>
      <c r="B10" s="113"/>
      <c r="C10" s="114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7"/>
    </row>
    <row r="11" spans="1:20" ht="9" customHeight="1" thickBot="1" x14ac:dyDescent="0.25">
      <c r="A11" s="31"/>
      <c r="B11" s="50"/>
    </row>
    <row r="12" spans="1:20" ht="15" thickBot="1" x14ac:dyDescent="0.3">
      <c r="A12" s="123" t="s">
        <v>129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</row>
    <row r="13" spans="1:20" ht="10.15" customHeight="1" thickBot="1" x14ac:dyDescent="0.25">
      <c r="C13" s="32"/>
      <c r="E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0" ht="26.45" customHeight="1" thickBot="1" x14ac:dyDescent="0.3">
      <c r="A14" s="51" t="s">
        <v>123</v>
      </c>
      <c r="B14" s="52" t="s">
        <v>124</v>
      </c>
      <c r="C14" s="52" t="s">
        <v>122</v>
      </c>
      <c r="D14" s="52" t="s">
        <v>125</v>
      </c>
      <c r="E14" s="118" t="s">
        <v>126</v>
      </c>
      <c r="F14" s="119"/>
      <c r="G14" s="119"/>
      <c r="H14" s="119"/>
      <c r="I14" s="119"/>
      <c r="J14" s="119"/>
      <c r="K14" s="119"/>
      <c r="L14" s="119"/>
      <c r="M14" s="119"/>
      <c r="N14" s="120"/>
      <c r="O14" s="118" t="s">
        <v>127</v>
      </c>
      <c r="P14" s="121"/>
      <c r="Q14" s="121"/>
      <c r="R14" s="121"/>
      <c r="S14" s="122"/>
      <c r="T14" s="52" t="s">
        <v>128</v>
      </c>
    </row>
    <row r="15" spans="1:20" x14ac:dyDescent="0.2">
      <c r="A15" s="60"/>
      <c r="B15" s="61" t="s">
        <v>11</v>
      </c>
      <c r="C15" s="62"/>
      <c r="D15" s="96"/>
      <c r="E15" s="65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6"/>
      <c r="Q15" s="66"/>
      <c r="R15" s="66"/>
      <c r="S15" s="64"/>
      <c r="T15" s="68"/>
    </row>
    <row r="16" spans="1:20" ht="13.5" thickBot="1" x14ac:dyDescent="0.25">
      <c r="A16" s="69"/>
      <c r="B16" s="53" t="s">
        <v>29</v>
      </c>
      <c r="C16" s="70" t="str">
        <f>_xlfn.IFNA(VLOOKUP(C15,'Codes + Draft Values'!$A$3:$B$201,2,),"")</f>
        <v/>
      </c>
      <c r="D16" s="94"/>
      <c r="E16" s="71" t="str">
        <f>_xlfn.IFNA(VLOOKUP(E15,'Codes + Draft Values'!$A$3:$B$201,2,),"")</f>
        <v/>
      </c>
      <c r="F16" s="72" t="str">
        <f>_xlfn.IFNA(VLOOKUP(F15,'Codes + Draft Values'!$A$3:$B$201,2,),"")</f>
        <v/>
      </c>
      <c r="G16" s="72" t="str">
        <f>_xlfn.IFNA(VLOOKUP(G15,'Codes + Draft Values'!$A$3:$B$201,2,),"")</f>
        <v/>
      </c>
      <c r="H16" s="72" t="str">
        <f>_xlfn.IFNA(VLOOKUP(H15,'Codes + Draft Values'!$A$3:$B$201,2,),"")</f>
        <v/>
      </c>
      <c r="I16" s="72" t="str">
        <f>_xlfn.IFNA(VLOOKUP(I15,'Codes + Draft Values'!$A$3:$B$201,2,),"")</f>
        <v/>
      </c>
      <c r="J16" s="72" t="str">
        <f>_xlfn.IFNA(VLOOKUP(J15,'Codes + Draft Values'!$A$3:$B$201,2,),"")</f>
        <v/>
      </c>
      <c r="K16" s="72" t="str">
        <f>_xlfn.IFNA(VLOOKUP(K15,'Codes + Draft Values'!$A$3:$B$201,2,),"")</f>
        <v/>
      </c>
      <c r="L16" s="72" t="str">
        <f>_xlfn.IFNA(VLOOKUP(L15,'Codes + Draft Values'!$A$3:$B$201,2,),"")</f>
        <v/>
      </c>
      <c r="M16" s="72" t="str">
        <f>_xlfn.IFNA(VLOOKUP(M15,'Codes + Draft Values'!$A$3:$B$201,2,),"")</f>
        <v/>
      </c>
      <c r="N16" s="73" t="str">
        <f>_xlfn.IFNA(VLOOKUP(N15,'Codes + Draft Values'!$A$3:$B$201,2,),"")</f>
        <v/>
      </c>
      <c r="O16" s="74" t="str">
        <f>_xlfn.IFNA(VLOOKUP(O15,'Codes + Draft Values'!$A$3:$B$201,2,),"")</f>
        <v/>
      </c>
      <c r="P16" s="72" t="str">
        <f>_xlfn.IFNA(VLOOKUP(P15,'Codes + Draft Values'!$A$3:$B$201,2,),"")</f>
        <v/>
      </c>
      <c r="Q16" s="72" t="str">
        <f>_xlfn.IFNA(VLOOKUP(Q15,'Codes + Draft Values'!$A$3:$B$201,2,),"")</f>
        <v/>
      </c>
      <c r="R16" s="72" t="str">
        <f>_xlfn.IFNA(VLOOKUP(R15,'Codes + Draft Values'!$A$3:$B$201,2,),"")</f>
        <v/>
      </c>
      <c r="S16" s="75" t="str">
        <f>_xlfn.IFNA(VLOOKUP(S15,'Codes + Draft Values'!$A$3:$B$201,2,),"")</f>
        <v/>
      </c>
      <c r="T16" s="76">
        <f>SUM(D16:S16)</f>
        <v>0</v>
      </c>
    </row>
    <row r="17" spans="1:20" x14ac:dyDescent="0.2">
      <c r="A17" s="77"/>
      <c r="B17" s="78" t="s">
        <v>11</v>
      </c>
      <c r="C17" s="79"/>
      <c r="D17" s="96"/>
      <c r="E17" s="81"/>
      <c r="F17" s="82"/>
      <c r="G17" s="82"/>
      <c r="H17" s="82"/>
      <c r="I17" s="82"/>
      <c r="J17" s="82"/>
      <c r="K17" s="82"/>
      <c r="L17" s="82"/>
      <c r="M17" s="82"/>
      <c r="N17" s="80"/>
      <c r="O17" s="83"/>
      <c r="P17" s="82"/>
      <c r="Q17" s="82"/>
      <c r="R17" s="82"/>
      <c r="S17" s="84"/>
      <c r="T17" s="85"/>
    </row>
    <row r="18" spans="1:20" ht="13.5" thickBot="1" x14ac:dyDescent="0.25">
      <c r="A18" s="86"/>
      <c r="B18" s="54" t="s">
        <v>29</v>
      </c>
      <c r="C18" s="87" t="str">
        <f>_xlfn.IFNA(VLOOKUP(C17,'Codes + Draft Values'!$A$3:$B$201,2,),"")</f>
        <v/>
      </c>
      <c r="D18" s="94"/>
      <c r="E18" s="71" t="str">
        <f>_xlfn.IFNA(VLOOKUP(E17,'Codes + Draft Values'!$A$3:$B$201,2,),"")</f>
        <v/>
      </c>
      <c r="F18" s="72" t="str">
        <f>_xlfn.IFNA(VLOOKUP(F17,'Codes + Draft Values'!$A$3:$B$201,2,),"")</f>
        <v/>
      </c>
      <c r="G18" s="72" t="str">
        <f>_xlfn.IFNA(VLOOKUP(G17,'Codes + Draft Values'!$A$3:$B$201,2,),"")</f>
        <v/>
      </c>
      <c r="H18" s="72" t="str">
        <f>_xlfn.IFNA(VLOOKUP(H17,'Codes + Draft Values'!$A$3:$B$201,2,),"")</f>
        <v/>
      </c>
      <c r="I18" s="72" t="str">
        <f>_xlfn.IFNA(VLOOKUP(I17,'Codes + Draft Values'!$A$3:$B$201,2,),"")</f>
        <v/>
      </c>
      <c r="J18" s="72" t="str">
        <f>_xlfn.IFNA(VLOOKUP(J17,'Codes + Draft Values'!$A$3:$B$201,2,),"")</f>
        <v/>
      </c>
      <c r="K18" s="72" t="str">
        <f>_xlfn.IFNA(VLOOKUP(K17,'Codes + Draft Values'!$A$3:$B$201,2,),"")</f>
        <v/>
      </c>
      <c r="L18" s="72" t="str">
        <f>_xlfn.IFNA(VLOOKUP(L17,'Codes + Draft Values'!$A$3:$B$201,2,),"")</f>
        <v/>
      </c>
      <c r="M18" s="72" t="str">
        <f>_xlfn.IFNA(VLOOKUP(M17,'Codes + Draft Values'!$A$3:$B$201,2,),"")</f>
        <v/>
      </c>
      <c r="N18" s="73" t="str">
        <f>_xlfn.IFNA(VLOOKUP(N17,'Codes + Draft Values'!$A$3:$B$201,2,),"")</f>
        <v/>
      </c>
      <c r="O18" s="74" t="str">
        <f>_xlfn.IFNA(VLOOKUP(O17,'Codes + Draft Values'!$A$3:$B$201,2,),"")</f>
        <v/>
      </c>
      <c r="P18" s="72" t="str">
        <f>_xlfn.IFNA(VLOOKUP(P17,'Codes + Draft Values'!$A$3:$B$201,2,),"")</f>
        <v/>
      </c>
      <c r="Q18" s="72" t="str">
        <f>_xlfn.IFNA(VLOOKUP(Q17,'Codes + Draft Values'!$A$3:$B$201,2,),"")</f>
        <v/>
      </c>
      <c r="R18" s="72" t="str">
        <f>_xlfn.IFNA(VLOOKUP(R17,'Codes + Draft Values'!$A$3:$B$201,2,),"")</f>
        <v/>
      </c>
      <c r="S18" s="75" t="str">
        <f>_xlfn.IFNA(VLOOKUP(S17,'Codes + Draft Values'!$A$3:$B$201,2,),"")</f>
        <v/>
      </c>
      <c r="T18" s="88">
        <f>SUM(D18:S18)</f>
        <v>0</v>
      </c>
    </row>
    <row r="19" spans="1:20" x14ac:dyDescent="0.2">
      <c r="A19" s="60"/>
      <c r="B19" s="61" t="s">
        <v>11</v>
      </c>
      <c r="C19" s="89"/>
      <c r="D19" s="96"/>
      <c r="E19" s="65"/>
      <c r="F19" s="66"/>
      <c r="G19" s="66"/>
      <c r="H19" s="66"/>
      <c r="I19" s="66"/>
      <c r="J19" s="66"/>
      <c r="K19" s="66"/>
      <c r="L19" s="66"/>
      <c r="M19" s="66"/>
      <c r="N19" s="64"/>
      <c r="O19" s="65"/>
      <c r="P19" s="66"/>
      <c r="Q19" s="66"/>
      <c r="R19" s="66"/>
      <c r="S19" s="67"/>
      <c r="T19" s="90"/>
    </row>
    <row r="20" spans="1:20" ht="13.5" thickBot="1" x14ac:dyDescent="0.25">
      <c r="A20" s="86"/>
      <c r="B20" s="54" t="s">
        <v>29</v>
      </c>
      <c r="C20" s="87" t="str">
        <f>_xlfn.IFNA(VLOOKUP(C19,'Codes + Draft Values'!$A$3:$B$201,2,),"")</f>
        <v/>
      </c>
      <c r="D20" s="94"/>
      <c r="E20" s="71" t="str">
        <f>_xlfn.IFNA(VLOOKUP(E19,'Codes + Draft Values'!$A$3:$B$201,2,),"")</f>
        <v/>
      </c>
      <c r="F20" s="72" t="str">
        <f>_xlfn.IFNA(VLOOKUP(F19,'Codes + Draft Values'!$A$3:$B$201,2,),"")</f>
        <v/>
      </c>
      <c r="G20" s="72" t="str">
        <f>_xlfn.IFNA(VLOOKUP(G19,'Codes + Draft Values'!$A$3:$B$201,2,),"")</f>
        <v/>
      </c>
      <c r="H20" s="72" t="str">
        <f>_xlfn.IFNA(VLOOKUP(H19,'Codes + Draft Values'!$A$3:$B$201,2,),"")</f>
        <v/>
      </c>
      <c r="I20" s="72" t="str">
        <f>_xlfn.IFNA(VLOOKUP(I19,'Codes + Draft Values'!$A$3:$B$201,2,),"")</f>
        <v/>
      </c>
      <c r="J20" s="72" t="str">
        <f>_xlfn.IFNA(VLOOKUP(J19,'Codes + Draft Values'!$A$3:$B$201,2,),"")</f>
        <v/>
      </c>
      <c r="K20" s="72" t="str">
        <f>_xlfn.IFNA(VLOOKUP(K19,'Codes + Draft Values'!$A$3:$B$201,2,),"")</f>
        <v/>
      </c>
      <c r="L20" s="72" t="str">
        <f>_xlfn.IFNA(VLOOKUP(L19,'Codes + Draft Values'!$A$3:$B$201,2,),"")</f>
        <v/>
      </c>
      <c r="M20" s="72" t="str">
        <f>_xlfn.IFNA(VLOOKUP(M19,'Codes + Draft Values'!$A$3:$B$201,2,),"")</f>
        <v/>
      </c>
      <c r="N20" s="73" t="str">
        <f>_xlfn.IFNA(VLOOKUP(N19,'Codes + Draft Values'!$A$3:$B$201,2,),"")</f>
        <v/>
      </c>
      <c r="O20" s="74" t="str">
        <f>_xlfn.IFNA(VLOOKUP(O19,'Codes + Draft Values'!$A$3:$B$201,2,),"")</f>
        <v/>
      </c>
      <c r="P20" s="72" t="str">
        <f>_xlfn.IFNA(VLOOKUP(P19,'Codes + Draft Values'!$A$3:$B$201,2,),"")</f>
        <v/>
      </c>
      <c r="Q20" s="72" t="str">
        <f>_xlfn.IFNA(VLOOKUP(Q19,'Codes + Draft Values'!$A$3:$B$201,2,),"")</f>
        <v/>
      </c>
      <c r="R20" s="72" t="str">
        <f>_xlfn.IFNA(VLOOKUP(R19,'Codes + Draft Values'!$A$3:$B$201,2,),"")</f>
        <v/>
      </c>
      <c r="S20" s="75" t="str">
        <f>_xlfn.IFNA(VLOOKUP(S19,'Codes + Draft Values'!$A$3:$B$201,2,),"")</f>
        <v/>
      </c>
      <c r="T20" s="88">
        <f>SUM(D20:S20)</f>
        <v>0</v>
      </c>
    </row>
    <row r="21" spans="1:20" x14ac:dyDescent="0.2">
      <c r="A21" s="60"/>
      <c r="B21" s="61" t="s">
        <v>11</v>
      </c>
      <c r="C21" s="89"/>
      <c r="D21" s="96"/>
      <c r="E21" s="65"/>
      <c r="F21" s="66"/>
      <c r="G21" s="66"/>
      <c r="H21" s="66"/>
      <c r="I21" s="66"/>
      <c r="J21" s="66"/>
      <c r="K21" s="66"/>
      <c r="L21" s="66"/>
      <c r="M21" s="66"/>
      <c r="N21" s="64"/>
      <c r="O21" s="65"/>
      <c r="P21" s="66"/>
      <c r="Q21" s="66"/>
      <c r="R21" s="66"/>
      <c r="S21" s="67"/>
      <c r="T21" s="90"/>
    </row>
    <row r="22" spans="1:20" ht="13.5" thickBot="1" x14ac:dyDescent="0.25">
      <c r="A22" s="86"/>
      <c r="B22" s="54" t="s">
        <v>29</v>
      </c>
      <c r="C22" s="87" t="str">
        <f>_xlfn.IFNA(VLOOKUP(C21,'Codes + Draft Values'!$A$3:$B$201,2,),"")</f>
        <v/>
      </c>
      <c r="D22" s="94"/>
      <c r="E22" s="71" t="str">
        <f>_xlfn.IFNA(VLOOKUP(E21,'Codes + Draft Values'!$A$3:$B$201,2,),"")</f>
        <v/>
      </c>
      <c r="F22" s="72" t="str">
        <f>_xlfn.IFNA(VLOOKUP(F21,'Codes + Draft Values'!$A$3:$B$201,2,),"")</f>
        <v/>
      </c>
      <c r="G22" s="72" t="str">
        <f>_xlfn.IFNA(VLOOKUP(G21,'Codes + Draft Values'!$A$3:$B$201,2,),"")</f>
        <v/>
      </c>
      <c r="H22" s="72" t="str">
        <f>_xlfn.IFNA(VLOOKUP(H21,'Codes + Draft Values'!$A$3:$B$201,2,),"")</f>
        <v/>
      </c>
      <c r="I22" s="72" t="str">
        <f>_xlfn.IFNA(VLOOKUP(I21,'Codes + Draft Values'!$A$3:$B$201,2,),"")</f>
        <v/>
      </c>
      <c r="J22" s="72" t="str">
        <f>_xlfn.IFNA(VLOOKUP(J21,'Codes + Draft Values'!$A$3:$B$201,2,),"")</f>
        <v/>
      </c>
      <c r="K22" s="72" t="str">
        <f>_xlfn.IFNA(VLOOKUP(K21,'Codes + Draft Values'!$A$3:$B$201,2,),"")</f>
        <v/>
      </c>
      <c r="L22" s="72" t="str">
        <f>_xlfn.IFNA(VLOOKUP(L21,'Codes + Draft Values'!$A$3:$B$201,2,),"")</f>
        <v/>
      </c>
      <c r="M22" s="72" t="str">
        <f>_xlfn.IFNA(VLOOKUP(M21,'Codes + Draft Values'!$A$3:$B$201,2,),"")</f>
        <v/>
      </c>
      <c r="N22" s="73" t="str">
        <f>_xlfn.IFNA(VLOOKUP(N21,'Codes + Draft Values'!$A$3:$B$201,2,),"")</f>
        <v/>
      </c>
      <c r="O22" s="74" t="str">
        <f>_xlfn.IFNA(VLOOKUP(O21,'Codes + Draft Values'!$A$3:$B$201,2,),"")</f>
        <v/>
      </c>
      <c r="P22" s="72" t="str">
        <f>_xlfn.IFNA(VLOOKUP(P21,'Codes + Draft Values'!$A$3:$B$201,2,),"")</f>
        <v/>
      </c>
      <c r="Q22" s="72" t="str">
        <f>_xlfn.IFNA(VLOOKUP(Q21,'Codes + Draft Values'!$A$3:$B$201,2,),"")</f>
        <v/>
      </c>
      <c r="R22" s="72" t="str">
        <f>_xlfn.IFNA(VLOOKUP(R21,'Codes + Draft Values'!$A$3:$B$201,2,),"")</f>
        <v/>
      </c>
      <c r="S22" s="75" t="str">
        <f>_xlfn.IFNA(VLOOKUP(S21,'Codes + Draft Values'!$A$3:$B$201,2,),"")</f>
        <v/>
      </c>
      <c r="T22" s="88">
        <f>SUM(D22:S22)</f>
        <v>0</v>
      </c>
    </row>
    <row r="23" spans="1:20" x14ac:dyDescent="0.2">
      <c r="A23" s="60"/>
      <c r="B23" s="61" t="s">
        <v>11</v>
      </c>
      <c r="C23" s="89"/>
      <c r="D23" s="96"/>
      <c r="E23" s="65"/>
      <c r="F23" s="66"/>
      <c r="G23" s="66"/>
      <c r="H23" s="66"/>
      <c r="I23" s="66"/>
      <c r="J23" s="66"/>
      <c r="K23" s="66"/>
      <c r="L23" s="66"/>
      <c r="M23" s="66"/>
      <c r="N23" s="64"/>
      <c r="O23" s="65"/>
      <c r="P23" s="66"/>
      <c r="Q23" s="66"/>
      <c r="R23" s="66"/>
      <c r="S23" s="67"/>
      <c r="T23" s="90"/>
    </row>
    <row r="24" spans="1:20" ht="13.5" thickBot="1" x14ac:dyDescent="0.25">
      <c r="A24" s="86"/>
      <c r="B24" s="54" t="s">
        <v>29</v>
      </c>
      <c r="C24" s="87" t="str">
        <f>_xlfn.IFNA(VLOOKUP(C23,'Codes + Draft Values'!$A$3:$B$201,2,),"")</f>
        <v/>
      </c>
      <c r="D24" s="94"/>
      <c r="E24" s="71" t="str">
        <f>_xlfn.IFNA(VLOOKUP(E23,'Codes + Draft Values'!$A$3:$B$201,2,),"")</f>
        <v/>
      </c>
      <c r="F24" s="72" t="str">
        <f>_xlfn.IFNA(VLOOKUP(F23,'Codes + Draft Values'!$A$3:$B$201,2,),"")</f>
        <v/>
      </c>
      <c r="G24" s="72" t="str">
        <f>_xlfn.IFNA(VLOOKUP(G23,'Codes + Draft Values'!$A$3:$B$201,2,),"")</f>
        <v/>
      </c>
      <c r="H24" s="72" t="str">
        <f>_xlfn.IFNA(VLOOKUP(H23,'Codes + Draft Values'!$A$3:$B$201,2,),"")</f>
        <v/>
      </c>
      <c r="I24" s="72" t="str">
        <f>_xlfn.IFNA(VLOOKUP(I23,'Codes + Draft Values'!$A$3:$B$201,2,),"")</f>
        <v/>
      </c>
      <c r="J24" s="72" t="str">
        <f>_xlfn.IFNA(VLOOKUP(J23,'Codes + Draft Values'!$A$3:$B$201,2,),"")</f>
        <v/>
      </c>
      <c r="K24" s="72" t="str">
        <f>_xlfn.IFNA(VLOOKUP(K23,'Codes + Draft Values'!$A$3:$B$201,2,),"")</f>
        <v/>
      </c>
      <c r="L24" s="72" t="str">
        <f>_xlfn.IFNA(VLOOKUP(L23,'Codes + Draft Values'!$A$3:$B$201,2,),"")</f>
        <v/>
      </c>
      <c r="M24" s="72" t="str">
        <f>_xlfn.IFNA(VLOOKUP(M23,'Codes + Draft Values'!$A$3:$B$201,2,),"")</f>
        <v/>
      </c>
      <c r="N24" s="73" t="str">
        <f>_xlfn.IFNA(VLOOKUP(N23,'Codes + Draft Values'!$A$3:$B$201,2,),"")</f>
        <v/>
      </c>
      <c r="O24" s="74" t="str">
        <f>_xlfn.IFNA(VLOOKUP(O23,'Codes + Draft Values'!$A$3:$B$201,2,),"")</f>
        <v/>
      </c>
      <c r="P24" s="72" t="str">
        <f>_xlfn.IFNA(VLOOKUP(P23,'Codes + Draft Values'!$A$3:$B$201,2,),"")</f>
        <v/>
      </c>
      <c r="Q24" s="72" t="str">
        <f>_xlfn.IFNA(VLOOKUP(Q23,'Codes + Draft Values'!$A$3:$B$201,2,),"")</f>
        <v/>
      </c>
      <c r="R24" s="72" t="str">
        <f>_xlfn.IFNA(VLOOKUP(R23,'Codes + Draft Values'!$A$3:$B$201,2,),"")</f>
        <v/>
      </c>
      <c r="S24" s="75" t="str">
        <f>_xlfn.IFNA(VLOOKUP(S23,'Codes + Draft Values'!$A$3:$B$201,2,),"")</f>
        <v/>
      </c>
      <c r="T24" s="88">
        <f>SUM(D24:S24)</f>
        <v>0</v>
      </c>
    </row>
    <row r="25" spans="1:20" x14ac:dyDescent="0.2">
      <c r="A25" s="60"/>
      <c r="B25" s="61" t="s">
        <v>11</v>
      </c>
      <c r="C25" s="89"/>
      <c r="D25" s="96"/>
      <c r="E25" s="65"/>
      <c r="F25" s="66"/>
      <c r="G25" s="66"/>
      <c r="H25" s="66"/>
      <c r="I25" s="66"/>
      <c r="J25" s="66"/>
      <c r="K25" s="66"/>
      <c r="L25" s="66"/>
      <c r="M25" s="66"/>
      <c r="N25" s="64"/>
      <c r="O25" s="65"/>
      <c r="P25" s="66"/>
      <c r="Q25" s="66"/>
      <c r="R25" s="66"/>
      <c r="S25" s="67"/>
      <c r="T25" s="90"/>
    </row>
    <row r="26" spans="1:20" ht="13.5" thickBot="1" x14ac:dyDescent="0.25">
      <c r="A26" s="86"/>
      <c r="B26" s="54" t="s">
        <v>29</v>
      </c>
      <c r="C26" s="87" t="str">
        <f>_xlfn.IFNA(VLOOKUP(C25,'Codes + Draft Values'!$A$3:$B$201,2,),"")</f>
        <v/>
      </c>
      <c r="D26" s="94"/>
      <c r="E26" s="71" t="str">
        <f>_xlfn.IFNA(VLOOKUP(E25,'Codes + Draft Values'!$A$3:$B$201,2,),"")</f>
        <v/>
      </c>
      <c r="F26" s="72" t="str">
        <f>_xlfn.IFNA(VLOOKUP(F25,'Codes + Draft Values'!$A$3:$B$201,2,),"")</f>
        <v/>
      </c>
      <c r="G26" s="72" t="str">
        <f>_xlfn.IFNA(VLOOKUP(G25,'Codes + Draft Values'!$A$3:$B$201,2,),"")</f>
        <v/>
      </c>
      <c r="H26" s="72" t="str">
        <f>_xlfn.IFNA(VLOOKUP(H25,'Codes + Draft Values'!$A$3:$B$201,2,),"")</f>
        <v/>
      </c>
      <c r="I26" s="72" t="str">
        <f>_xlfn.IFNA(VLOOKUP(I25,'Codes + Draft Values'!$A$3:$B$201,2,),"")</f>
        <v/>
      </c>
      <c r="J26" s="72" t="str">
        <f>_xlfn.IFNA(VLOOKUP(J25,'Codes + Draft Values'!$A$3:$B$201,2,),"")</f>
        <v/>
      </c>
      <c r="K26" s="72" t="str">
        <f>_xlfn.IFNA(VLOOKUP(K25,'Codes + Draft Values'!$A$3:$B$201,2,),"")</f>
        <v/>
      </c>
      <c r="L26" s="72" t="str">
        <f>_xlfn.IFNA(VLOOKUP(L25,'Codes + Draft Values'!$A$3:$B$201,2,),"")</f>
        <v/>
      </c>
      <c r="M26" s="72" t="str">
        <f>_xlfn.IFNA(VLOOKUP(M25,'Codes + Draft Values'!$A$3:$B$201,2,),"")</f>
        <v/>
      </c>
      <c r="N26" s="73" t="str">
        <f>_xlfn.IFNA(VLOOKUP(N25,'Codes + Draft Values'!$A$3:$B$201,2,),"")</f>
        <v/>
      </c>
      <c r="O26" s="74" t="str">
        <f>_xlfn.IFNA(VLOOKUP(O25,'Codes + Draft Values'!$A$3:$B$201,2,),"")</f>
        <v/>
      </c>
      <c r="P26" s="72" t="str">
        <f>_xlfn.IFNA(VLOOKUP(P25,'Codes + Draft Values'!$A$3:$B$201,2,),"")</f>
        <v/>
      </c>
      <c r="Q26" s="72" t="str">
        <f>_xlfn.IFNA(VLOOKUP(Q25,'Codes + Draft Values'!$A$3:$B$201,2,),"")</f>
        <v/>
      </c>
      <c r="R26" s="72" t="str">
        <f>_xlfn.IFNA(VLOOKUP(R25,'Codes + Draft Values'!$A$3:$B$201,2,),"")</f>
        <v/>
      </c>
      <c r="S26" s="75" t="str">
        <f>_xlfn.IFNA(VLOOKUP(S25,'Codes + Draft Values'!$A$3:$B$201,2,),"")</f>
        <v/>
      </c>
      <c r="T26" s="88">
        <f>SUM(D26:S26)</f>
        <v>0</v>
      </c>
    </row>
    <row r="27" spans="1:20" x14ac:dyDescent="0.2">
      <c r="A27" s="60"/>
      <c r="B27" s="61" t="s">
        <v>11</v>
      </c>
      <c r="C27" s="89"/>
      <c r="D27" s="96"/>
      <c r="E27" s="65"/>
      <c r="F27" s="66"/>
      <c r="G27" s="66"/>
      <c r="H27" s="66"/>
      <c r="I27" s="66"/>
      <c r="J27" s="66"/>
      <c r="K27" s="66"/>
      <c r="L27" s="66"/>
      <c r="M27" s="66"/>
      <c r="N27" s="64"/>
      <c r="O27" s="65"/>
      <c r="P27" s="66"/>
      <c r="Q27" s="66"/>
      <c r="R27" s="66"/>
      <c r="S27" s="67"/>
      <c r="T27" s="90"/>
    </row>
    <row r="28" spans="1:20" ht="13.5" thickBot="1" x14ac:dyDescent="0.25">
      <c r="A28" s="86"/>
      <c r="B28" s="54" t="s">
        <v>29</v>
      </c>
      <c r="C28" s="87" t="str">
        <f>_xlfn.IFNA(VLOOKUP(C27,'Codes + Draft Values'!$A$3:$B$201,2,),"")</f>
        <v/>
      </c>
      <c r="D28" s="94"/>
      <c r="E28" s="71" t="str">
        <f>_xlfn.IFNA(VLOOKUP(E27,'Codes + Draft Values'!$A$3:$B$201,2,),"")</f>
        <v/>
      </c>
      <c r="F28" s="72" t="str">
        <f>_xlfn.IFNA(VLOOKUP(F27,'Codes + Draft Values'!$A$3:$B$201,2,),"")</f>
        <v/>
      </c>
      <c r="G28" s="72" t="str">
        <f>_xlfn.IFNA(VLOOKUP(G27,'Codes + Draft Values'!$A$3:$B$201,2,),"")</f>
        <v/>
      </c>
      <c r="H28" s="72" t="str">
        <f>_xlfn.IFNA(VLOOKUP(H27,'Codes + Draft Values'!$A$3:$B$201,2,),"")</f>
        <v/>
      </c>
      <c r="I28" s="72" t="str">
        <f>_xlfn.IFNA(VLOOKUP(I27,'Codes + Draft Values'!$A$3:$B$201,2,),"")</f>
        <v/>
      </c>
      <c r="J28" s="72" t="str">
        <f>_xlfn.IFNA(VLOOKUP(J27,'Codes + Draft Values'!$A$3:$B$201,2,),"")</f>
        <v/>
      </c>
      <c r="K28" s="72" t="str">
        <f>_xlfn.IFNA(VLOOKUP(K27,'Codes + Draft Values'!$A$3:$B$201,2,),"")</f>
        <v/>
      </c>
      <c r="L28" s="72" t="str">
        <f>_xlfn.IFNA(VLOOKUP(L27,'Codes + Draft Values'!$A$3:$B$201,2,),"")</f>
        <v/>
      </c>
      <c r="M28" s="72" t="str">
        <f>_xlfn.IFNA(VLOOKUP(M27,'Codes + Draft Values'!$A$3:$B$201,2,),"")</f>
        <v/>
      </c>
      <c r="N28" s="73" t="str">
        <f>_xlfn.IFNA(VLOOKUP(N27,'Codes + Draft Values'!$A$3:$B$201,2,),"")</f>
        <v/>
      </c>
      <c r="O28" s="74" t="str">
        <f>_xlfn.IFNA(VLOOKUP(O27,'Codes + Draft Values'!$A$3:$B$201,2,),"")</f>
        <v/>
      </c>
      <c r="P28" s="72" t="str">
        <f>_xlfn.IFNA(VLOOKUP(P27,'Codes + Draft Values'!$A$3:$B$201,2,),"")</f>
        <v/>
      </c>
      <c r="Q28" s="72" t="str">
        <f>_xlfn.IFNA(VLOOKUP(Q27,'Codes + Draft Values'!$A$3:$B$201,2,),"")</f>
        <v/>
      </c>
      <c r="R28" s="72" t="str">
        <f>_xlfn.IFNA(VLOOKUP(R27,'Codes + Draft Values'!$A$3:$B$201,2,),"")</f>
        <v/>
      </c>
      <c r="S28" s="75" t="str">
        <f>_xlfn.IFNA(VLOOKUP(S27,'Codes + Draft Values'!$A$3:$B$201,2,),"")</f>
        <v/>
      </c>
      <c r="T28" s="88">
        <f>SUM(D28:S28)</f>
        <v>0</v>
      </c>
    </row>
    <row r="29" spans="1:20" x14ac:dyDescent="0.2">
      <c r="A29" s="60"/>
      <c r="B29" s="61" t="s">
        <v>11</v>
      </c>
      <c r="C29" s="89"/>
      <c r="D29" s="96"/>
      <c r="E29" s="65"/>
      <c r="F29" s="66"/>
      <c r="G29" s="66"/>
      <c r="H29" s="66"/>
      <c r="I29" s="66"/>
      <c r="J29" s="66"/>
      <c r="K29" s="66"/>
      <c r="L29" s="66"/>
      <c r="M29" s="66"/>
      <c r="N29" s="64"/>
      <c r="O29" s="65"/>
      <c r="P29" s="66"/>
      <c r="Q29" s="66"/>
      <c r="R29" s="66"/>
      <c r="S29" s="67"/>
      <c r="T29" s="90"/>
    </row>
    <row r="30" spans="1:20" ht="13.5" thickBot="1" x14ac:dyDescent="0.25">
      <c r="A30" s="86"/>
      <c r="B30" s="54" t="s">
        <v>29</v>
      </c>
      <c r="C30" s="87" t="str">
        <f>_xlfn.IFNA(VLOOKUP(C29,'Codes + Draft Values'!$A$3:$B$201,2,),"")</f>
        <v/>
      </c>
      <c r="D30" s="94"/>
      <c r="E30" s="71" t="str">
        <f>_xlfn.IFNA(VLOOKUP(E29,'Codes + Draft Values'!$A$3:$B$201,2,),"")</f>
        <v/>
      </c>
      <c r="F30" s="72" t="str">
        <f>_xlfn.IFNA(VLOOKUP(F29,'Codes + Draft Values'!$A$3:$B$201,2,),"")</f>
        <v/>
      </c>
      <c r="G30" s="72" t="str">
        <f>_xlfn.IFNA(VLOOKUP(G29,'Codes + Draft Values'!$A$3:$B$201,2,),"")</f>
        <v/>
      </c>
      <c r="H30" s="72" t="str">
        <f>_xlfn.IFNA(VLOOKUP(H29,'Codes + Draft Values'!$A$3:$B$201,2,),"")</f>
        <v/>
      </c>
      <c r="I30" s="72" t="str">
        <f>_xlfn.IFNA(VLOOKUP(I29,'Codes + Draft Values'!$A$3:$B$201,2,),"")</f>
        <v/>
      </c>
      <c r="J30" s="72" t="str">
        <f>_xlfn.IFNA(VLOOKUP(J29,'Codes + Draft Values'!$A$3:$B$201,2,),"")</f>
        <v/>
      </c>
      <c r="K30" s="72" t="str">
        <f>_xlfn.IFNA(VLOOKUP(K29,'Codes + Draft Values'!$A$3:$B$201,2,),"")</f>
        <v/>
      </c>
      <c r="L30" s="72" t="str">
        <f>_xlfn.IFNA(VLOOKUP(L29,'Codes + Draft Values'!$A$3:$B$201,2,),"")</f>
        <v/>
      </c>
      <c r="M30" s="72" t="str">
        <f>_xlfn.IFNA(VLOOKUP(M29,'Codes + Draft Values'!$A$3:$B$201,2,),"")</f>
        <v/>
      </c>
      <c r="N30" s="73" t="str">
        <f>_xlfn.IFNA(VLOOKUP(N29,'Codes + Draft Values'!$A$3:$B$201,2,),"")</f>
        <v/>
      </c>
      <c r="O30" s="74" t="str">
        <f>_xlfn.IFNA(VLOOKUP(O29,'Codes + Draft Values'!$A$3:$B$201,2,),"")</f>
        <v/>
      </c>
      <c r="P30" s="72" t="str">
        <f>_xlfn.IFNA(VLOOKUP(P29,'Codes + Draft Values'!$A$3:$B$201,2,),"")</f>
        <v/>
      </c>
      <c r="Q30" s="72" t="str">
        <f>_xlfn.IFNA(VLOOKUP(Q29,'Codes + Draft Values'!$A$3:$B$201,2,),"")</f>
        <v/>
      </c>
      <c r="R30" s="72" t="str">
        <f>_xlfn.IFNA(VLOOKUP(R29,'Codes + Draft Values'!$A$3:$B$201,2,),"")</f>
        <v/>
      </c>
      <c r="S30" s="75" t="str">
        <f>_xlfn.IFNA(VLOOKUP(S29,'Codes + Draft Values'!$A$3:$B$201,2,),"")</f>
        <v/>
      </c>
      <c r="T30" s="88">
        <f>SUM(D30:S30)</f>
        <v>0</v>
      </c>
    </row>
    <row r="31" spans="1:20" x14ac:dyDescent="0.2">
      <c r="A31" s="60"/>
      <c r="B31" s="61" t="s">
        <v>11</v>
      </c>
      <c r="C31" s="89"/>
      <c r="D31" s="96"/>
      <c r="E31" s="65"/>
      <c r="F31" s="66"/>
      <c r="G31" s="66"/>
      <c r="H31" s="66"/>
      <c r="I31" s="66"/>
      <c r="J31" s="66"/>
      <c r="K31" s="66"/>
      <c r="L31" s="66"/>
      <c r="M31" s="66"/>
      <c r="N31" s="64"/>
      <c r="O31" s="65"/>
      <c r="P31" s="66"/>
      <c r="Q31" s="66"/>
      <c r="R31" s="66"/>
      <c r="S31" s="67"/>
      <c r="T31" s="90"/>
    </row>
    <row r="32" spans="1:20" ht="13.5" thickBot="1" x14ac:dyDescent="0.25">
      <c r="A32" s="86"/>
      <c r="B32" s="54" t="s">
        <v>29</v>
      </c>
      <c r="C32" s="87" t="str">
        <f>_xlfn.IFNA(VLOOKUP(C31,'Codes + Draft Values'!$A$3:$B$201,2,),"")</f>
        <v/>
      </c>
      <c r="D32" s="94"/>
      <c r="E32" s="71" t="str">
        <f>_xlfn.IFNA(VLOOKUP(E31,'Codes + Draft Values'!$A$3:$B$201,2,),"")</f>
        <v/>
      </c>
      <c r="F32" s="72" t="str">
        <f>_xlfn.IFNA(VLOOKUP(F31,'Codes + Draft Values'!$A$3:$B$201,2,),"")</f>
        <v/>
      </c>
      <c r="G32" s="72" t="str">
        <f>_xlfn.IFNA(VLOOKUP(G31,'Codes + Draft Values'!$A$3:$B$201,2,),"")</f>
        <v/>
      </c>
      <c r="H32" s="72" t="str">
        <f>_xlfn.IFNA(VLOOKUP(H31,'Codes + Draft Values'!$A$3:$B$201,2,),"")</f>
        <v/>
      </c>
      <c r="I32" s="72" t="str">
        <f>_xlfn.IFNA(VLOOKUP(I31,'Codes + Draft Values'!$A$3:$B$201,2,),"")</f>
        <v/>
      </c>
      <c r="J32" s="72" t="str">
        <f>_xlfn.IFNA(VLOOKUP(J31,'Codes + Draft Values'!$A$3:$B$201,2,),"")</f>
        <v/>
      </c>
      <c r="K32" s="72" t="str">
        <f>_xlfn.IFNA(VLOOKUP(K31,'Codes + Draft Values'!$A$3:$B$201,2,),"")</f>
        <v/>
      </c>
      <c r="L32" s="72" t="str">
        <f>_xlfn.IFNA(VLOOKUP(L31,'Codes + Draft Values'!$A$3:$B$201,2,),"")</f>
        <v/>
      </c>
      <c r="M32" s="72" t="str">
        <f>_xlfn.IFNA(VLOOKUP(M31,'Codes + Draft Values'!$A$3:$B$201,2,),"")</f>
        <v/>
      </c>
      <c r="N32" s="73" t="str">
        <f>_xlfn.IFNA(VLOOKUP(N31,'Codes + Draft Values'!$A$3:$B$201,2,),"")</f>
        <v/>
      </c>
      <c r="O32" s="74" t="str">
        <f>_xlfn.IFNA(VLOOKUP(O31,'Codes + Draft Values'!$A$3:$B$201,2,),"")</f>
        <v/>
      </c>
      <c r="P32" s="72" t="str">
        <f>_xlfn.IFNA(VLOOKUP(P31,'Codes + Draft Values'!$A$3:$B$201,2,),"")</f>
        <v/>
      </c>
      <c r="Q32" s="72" t="str">
        <f>_xlfn.IFNA(VLOOKUP(Q31,'Codes + Draft Values'!$A$3:$B$201,2,),"")</f>
        <v/>
      </c>
      <c r="R32" s="72" t="str">
        <f>_xlfn.IFNA(VLOOKUP(R31,'Codes + Draft Values'!$A$3:$B$201,2,),"")</f>
        <v/>
      </c>
      <c r="S32" s="75" t="str">
        <f>_xlfn.IFNA(VLOOKUP(S31,'Codes + Draft Values'!$A$3:$B$201,2,),"")</f>
        <v/>
      </c>
      <c r="T32" s="88">
        <f>SUM(D32:S32)</f>
        <v>0</v>
      </c>
    </row>
    <row r="33" spans="1:20" x14ac:dyDescent="0.2">
      <c r="A33" s="60"/>
      <c r="B33" s="61" t="s">
        <v>11</v>
      </c>
      <c r="C33" s="89"/>
      <c r="D33" s="96"/>
      <c r="E33" s="65"/>
      <c r="F33" s="66"/>
      <c r="G33" s="66"/>
      <c r="H33" s="66"/>
      <c r="I33" s="66"/>
      <c r="J33" s="66"/>
      <c r="K33" s="66"/>
      <c r="L33" s="66"/>
      <c r="M33" s="66"/>
      <c r="N33" s="64"/>
      <c r="O33" s="65"/>
      <c r="P33" s="66"/>
      <c r="Q33" s="66"/>
      <c r="R33" s="66"/>
      <c r="S33" s="67"/>
      <c r="T33" s="90"/>
    </row>
    <row r="34" spans="1:20" ht="13.5" thickBot="1" x14ac:dyDescent="0.25">
      <c r="A34" s="86"/>
      <c r="B34" s="54" t="s">
        <v>29</v>
      </c>
      <c r="C34" s="87" t="str">
        <f>_xlfn.IFNA(VLOOKUP(C33,'Codes + Draft Values'!$A$3:$B$201,2,),"")</f>
        <v/>
      </c>
      <c r="D34" s="94"/>
      <c r="E34" s="71" t="str">
        <f>_xlfn.IFNA(VLOOKUP(E33,'Codes + Draft Values'!$A$3:$B$201,2,),"")</f>
        <v/>
      </c>
      <c r="F34" s="72" t="str">
        <f>_xlfn.IFNA(VLOOKUP(F33,'Codes + Draft Values'!$A$3:$B$201,2,),"")</f>
        <v/>
      </c>
      <c r="G34" s="72" t="str">
        <f>_xlfn.IFNA(VLOOKUP(G33,'Codes + Draft Values'!$A$3:$B$201,2,),"")</f>
        <v/>
      </c>
      <c r="H34" s="72" t="str">
        <f>_xlfn.IFNA(VLOOKUP(H33,'Codes + Draft Values'!$A$3:$B$201,2,),"")</f>
        <v/>
      </c>
      <c r="I34" s="72" t="str">
        <f>_xlfn.IFNA(VLOOKUP(I33,'Codes + Draft Values'!$A$3:$B$201,2,),"")</f>
        <v/>
      </c>
      <c r="J34" s="72" t="str">
        <f>_xlfn.IFNA(VLOOKUP(J33,'Codes + Draft Values'!$A$3:$B$201,2,),"")</f>
        <v/>
      </c>
      <c r="K34" s="72" t="str">
        <f>_xlfn.IFNA(VLOOKUP(K33,'Codes + Draft Values'!$A$3:$B$201,2,),"")</f>
        <v/>
      </c>
      <c r="L34" s="72" t="str">
        <f>_xlfn.IFNA(VLOOKUP(L33,'Codes + Draft Values'!$A$3:$B$201,2,),"")</f>
        <v/>
      </c>
      <c r="M34" s="72" t="str">
        <f>_xlfn.IFNA(VLOOKUP(M33,'Codes + Draft Values'!$A$3:$B$201,2,),"")</f>
        <v/>
      </c>
      <c r="N34" s="73" t="str">
        <f>_xlfn.IFNA(VLOOKUP(N33,'Codes + Draft Values'!$A$3:$B$201,2,),"")</f>
        <v/>
      </c>
      <c r="O34" s="74" t="str">
        <f>_xlfn.IFNA(VLOOKUP(O33,'Codes + Draft Values'!$A$3:$B$201,2,),"")</f>
        <v/>
      </c>
      <c r="P34" s="72" t="str">
        <f>_xlfn.IFNA(VLOOKUP(P33,'Codes + Draft Values'!$A$3:$B$201,2,),"")</f>
        <v/>
      </c>
      <c r="Q34" s="72" t="str">
        <f>_xlfn.IFNA(VLOOKUP(Q33,'Codes + Draft Values'!$A$3:$B$201,2,),"")</f>
        <v/>
      </c>
      <c r="R34" s="72" t="str">
        <f>_xlfn.IFNA(VLOOKUP(R33,'Codes + Draft Values'!$A$3:$B$201,2,),"")</f>
        <v/>
      </c>
      <c r="S34" s="75" t="str">
        <f>_xlfn.IFNA(VLOOKUP(S33,'Codes + Draft Values'!$A$3:$B$201,2,),"")</f>
        <v/>
      </c>
      <c r="T34" s="88">
        <f>SUM(D34:S34)</f>
        <v>0</v>
      </c>
    </row>
    <row r="35" spans="1:20" x14ac:dyDescent="0.2">
      <c r="A35" s="60"/>
      <c r="B35" s="61" t="s">
        <v>11</v>
      </c>
      <c r="C35" s="89"/>
      <c r="D35" s="96"/>
      <c r="E35" s="65"/>
      <c r="F35" s="66"/>
      <c r="G35" s="66"/>
      <c r="H35" s="66"/>
      <c r="I35" s="66"/>
      <c r="J35" s="66"/>
      <c r="K35" s="66"/>
      <c r="L35" s="66"/>
      <c r="M35" s="66"/>
      <c r="N35" s="64"/>
      <c r="O35" s="65"/>
      <c r="P35" s="66"/>
      <c r="Q35" s="66"/>
      <c r="R35" s="66"/>
      <c r="S35" s="67"/>
      <c r="T35" s="90"/>
    </row>
    <row r="36" spans="1:20" ht="13.5" thickBot="1" x14ac:dyDescent="0.25">
      <c r="A36" s="86"/>
      <c r="B36" s="54" t="s">
        <v>29</v>
      </c>
      <c r="C36" s="87" t="str">
        <f>_xlfn.IFNA(VLOOKUP(C35,'Codes + Draft Values'!$A$3:$B$201,2,),"")</f>
        <v/>
      </c>
      <c r="D36" s="94"/>
      <c r="E36" s="71" t="str">
        <f>_xlfn.IFNA(VLOOKUP(E35,'Codes + Draft Values'!$A$3:$B$201,2,),"")</f>
        <v/>
      </c>
      <c r="F36" s="72" t="str">
        <f>_xlfn.IFNA(VLOOKUP(F35,'Codes + Draft Values'!$A$3:$B$201,2,),"")</f>
        <v/>
      </c>
      <c r="G36" s="72" t="str">
        <f>_xlfn.IFNA(VLOOKUP(G35,'Codes + Draft Values'!$A$3:$B$201,2,),"")</f>
        <v/>
      </c>
      <c r="H36" s="72" t="str">
        <f>_xlfn.IFNA(VLOOKUP(H35,'Codes + Draft Values'!$A$3:$B$201,2,),"")</f>
        <v/>
      </c>
      <c r="I36" s="72" t="str">
        <f>_xlfn.IFNA(VLOOKUP(I35,'Codes + Draft Values'!$A$3:$B$201,2,),"")</f>
        <v/>
      </c>
      <c r="J36" s="72" t="str">
        <f>_xlfn.IFNA(VLOOKUP(J35,'Codes + Draft Values'!$A$3:$B$201,2,),"")</f>
        <v/>
      </c>
      <c r="K36" s="72" t="str">
        <f>_xlfn.IFNA(VLOOKUP(K35,'Codes + Draft Values'!$A$3:$B$201,2,),"")</f>
        <v/>
      </c>
      <c r="L36" s="72" t="str">
        <f>_xlfn.IFNA(VLOOKUP(L35,'Codes + Draft Values'!$A$3:$B$201,2,),"")</f>
        <v/>
      </c>
      <c r="M36" s="72" t="str">
        <f>_xlfn.IFNA(VLOOKUP(M35,'Codes + Draft Values'!$A$3:$B$201,2,),"")</f>
        <v/>
      </c>
      <c r="N36" s="73" t="str">
        <f>_xlfn.IFNA(VLOOKUP(N35,'Codes + Draft Values'!$A$3:$B$201,2,),"")</f>
        <v/>
      </c>
      <c r="O36" s="74" t="str">
        <f>_xlfn.IFNA(VLOOKUP(O35,'Codes + Draft Values'!$A$3:$B$201,2,),"")</f>
        <v/>
      </c>
      <c r="P36" s="72" t="str">
        <f>_xlfn.IFNA(VLOOKUP(P35,'Codes + Draft Values'!$A$3:$B$201,2,),"")</f>
        <v/>
      </c>
      <c r="Q36" s="72" t="str">
        <f>_xlfn.IFNA(VLOOKUP(Q35,'Codes + Draft Values'!$A$3:$B$201,2,),"")</f>
        <v/>
      </c>
      <c r="R36" s="72" t="str">
        <f>_xlfn.IFNA(VLOOKUP(R35,'Codes + Draft Values'!$A$3:$B$201,2,),"")</f>
        <v/>
      </c>
      <c r="S36" s="75" t="str">
        <f>_xlfn.IFNA(VLOOKUP(S35,'Codes + Draft Values'!$A$3:$B$201,2,),"")</f>
        <v/>
      </c>
      <c r="T36" s="88">
        <f>SUM(D36:S36)</f>
        <v>0</v>
      </c>
    </row>
    <row r="37" spans="1:20" x14ac:dyDescent="0.2">
      <c r="A37" s="60"/>
      <c r="B37" s="61" t="s">
        <v>11</v>
      </c>
      <c r="C37" s="89"/>
      <c r="D37" s="96"/>
      <c r="E37" s="65"/>
      <c r="F37" s="66"/>
      <c r="G37" s="66"/>
      <c r="H37" s="66"/>
      <c r="I37" s="66"/>
      <c r="J37" s="66"/>
      <c r="K37" s="66"/>
      <c r="L37" s="66"/>
      <c r="M37" s="66"/>
      <c r="N37" s="64"/>
      <c r="O37" s="65"/>
      <c r="P37" s="66"/>
      <c r="Q37" s="66"/>
      <c r="R37" s="66"/>
      <c r="S37" s="67"/>
      <c r="T37" s="90"/>
    </row>
    <row r="38" spans="1:20" ht="13.5" thickBot="1" x14ac:dyDescent="0.25">
      <c r="A38" s="86"/>
      <c r="B38" s="54" t="s">
        <v>29</v>
      </c>
      <c r="C38" s="87" t="str">
        <f>_xlfn.IFNA(VLOOKUP(C37,'Codes + Draft Values'!$A$3:$B$201,2,),"")</f>
        <v/>
      </c>
      <c r="D38" s="94"/>
      <c r="E38" s="71" t="str">
        <f>_xlfn.IFNA(VLOOKUP(E37,'Codes + Draft Values'!$A$3:$B$201,2,),"")</f>
        <v/>
      </c>
      <c r="F38" s="72" t="str">
        <f>_xlfn.IFNA(VLOOKUP(F37,'Codes + Draft Values'!$A$3:$B$201,2,),"")</f>
        <v/>
      </c>
      <c r="G38" s="72" t="str">
        <f>_xlfn.IFNA(VLOOKUP(G37,'Codes + Draft Values'!$A$3:$B$201,2,),"")</f>
        <v/>
      </c>
      <c r="H38" s="72" t="str">
        <f>_xlfn.IFNA(VLOOKUP(H37,'Codes + Draft Values'!$A$3:$B$201,2,),"")</f>
        <v/>
      </c>
      <c r="I38" s="72" t="str">
        <f>_xlfn.IFNA(VLOOKUP(I37,'Codes + Draft Values'!$A$3:$B$201,2,),"")</f>
        <v/>
      </c>
      <c r="J38" s="72" t="str">
        <f>_xlfn.IFNA(VLOOKUP(J37,'Codes + Draft Values'!$A$3:$B$201,2,),"")</f>
        <v/>
      </c>
      <c r="K38" s="72" t="str">
        <f>_xlfn.IFNA(VLOOKUP(K37,'Codes + Draft Values'!$A$3:$B$201,2,),"")</f>
        <v/>
      </c>
      <c r="L38" s="72" t="str">
        <f>_xlfn.IFNA(VLOOKUP(L37,'Codes + Draft Values'!$A$3:$B$201,2,),"")</f>
        <v/>
      </c>
      <c r="M38" s="72" t="str">
        <f>_xlfn.IFNA(VLOOKUP(M37,'Codes + Draft Values'!$A$3:$B$201,2,),"")</f>
        <v/>
      </c>
      <c r="N38" s="73" t="str">
        <f>_xlfn.IFNA(VLOOKUP(N37,'Codes + Draft Values'!$A$3:$B$201,2,),"")</f>
        <v/>
      </c>
      <c r="O38" s="74" t="str">
        <f>_xlfn.IFNA(VLOOKUP(O37,'Codes + Draft Values'!$A$3:$B$201,2,),"")</f>
        <v/>
      </c>
      <c r="P38" s="72" t="str">
        <f>_xlfn.IFNA(VLOOKUP(P37,'Codes + Draft Values'!$A$3:$B$201,2,),"")</f>
        <v/>
      </c>
      <c r="Q38" s="72" t="str">
        <f>_xlfn.IFNA(VLOOKUP(Q37,'Codes + Draft Values'!$A$3:$B$201,2,),"")</f>
        <v/>
      </c>
      <c r="R38" s="72" t="str">
        <f>_xlfn.IFNA(VLOOKUP(R37,'Codes + Draft Values'!$A$3:$B$201,2,),"")</f>
        <v/>
      </c>
      <c r="S38" s="75" t="str">
        <f>_xlfn.IFNA(VLOOKUP(S37,'Codes + Draft Values'!$A$3:$B$201,2,),"")</f>
        <v/>
      </c>
      <c r="T38" s="88">
        <f>SUM(D38:S38)</f>
        <v>0</v>
      </c>
    </row>
    <row r="39" spans="1:20" x14ac:dyDescent="0.2">
      <c r="A39" s="60"/>
      <c r="B39" s="61" t="s">
        <v>11</v>
      </c>
      <c r="C39" s="89"/>
      <c r="D39" s="96"/>
      <c r="E39" s="65"/>
      <c r="F39" s="66"/>
      <c r="G39" s="66"/>
      <c r="H39" s="66"/>
      <c r="I39" s="66"/>
      <c r="J39" s="66"/>
      <c r="K39" s="66"/>
      <c r="L39" s="66"/>
      <c r="M39" s="66"/>
      <c r="N39" s="64"/>
      <c r="O39" s="65"/>
      <c r="P39" s="66"/>
      <c r="Q39" s="66"/>
      <c r="R39" s="66"/>
      <c r="S39" s="67"/>
      <c r="T39" s="90"/>
    </row>
    <row r="40" spans="1:20" ht="13.5" thickBot="1" x14ac:dyDescent="0.25">
      <c r="A40" s="86"/>
      <c r="B40" s="54" t="s">
        <v>29</v>
      </c>
      <c r="C40" s="87" t="str">
        <f>_xlfn.IFNA(VLOOKUP(C39,'Codes + Draft Values'!$A$3:$B$201,2,),"")</f>
        <v/>
      </c>
      <c r="D40" s="94"/>
      <c r="E40" s="71" t="str">
        <f>_xlfn.IFNA(VLOOKUP(E39,'Codes + Draft Values'!$A$3:$B$201,2,),"")</f>
        <v/>
      </c>
      <c r="F40" s="72" t="str">
        <f>_xlfn.IFNA(VLOOKUP(F39,'Codes + Draft Values'!$A$3:$B$201,2,),"")</f>
        <v/>
      </c>
      <c r="G40" s="72" t="str">
        <f>_xlfn.IFNA(VLOOKUP(G39,'Codes + Draft Values'!$A$3:$B$201,2,),"")</f>
        <v/>
      </c>
      <c r="H40" s="72" t="str">
        <f>_xlfn.IFNA(VLOOKUP(H39,'Codes + Draft Values'!$A$3:$B$201,2,),"")</f>
        <v/>
      </c>
      <c r="I40" s="72" t="str">
        <f>_xlfn.IFNA(VLOOKUP(I39,'Codes + Draft Values'!$A$3:$B$201,2,),"")</f>
        <v/>
      </c>
      <c r="J40" s="72" t="str">
        <f>_xlfn.IFNA(VLOOKUP(J39,'Codes + Draft Values'!$A$3:$B$201,2,),"")</f>
        <v/>
      </c>
      <c r="K40" s="72" t="str">
        <f>_xlfn.IFNA(VLOOKUP(K39,'Codes + Draft Values'!$A$3:$B$201,2,),"")</f>
        <v/>
      </c>
      <c r="L40" s="72" t="str">
        <f>_xlfn.IFNA(VLOOKUP(L39,'Codes + Draft Values'!$A$3:$B$201,2,),"")</f>
        <v/>
      </c>
      <c r="M40" s="72" t="str">
        <f>_xlfn.IFNA(VLOOKUP(M39,'Codes + Draft Values'!$A$3:$B$201,2,),"")</f>
        <v/>
      </c>
      <c r="N40" s="73" t="str">
        <f>_xlfn.IFNA(VLOOKUP(N39,'Codes + Draft Values'!$A$3:$B$201,2,),"")</f>
        <v/>
      </c>
      <c r="O40" s="74" t="str">
        <f>_xlfn.IFNA(VLOOKUP(O39,'Codes + Draft Values'!$A$3:$B$201,2,),"")</f>
        <v/>
      </c>
      <c r="P40" s="72" t="str">
        <f>_xlfn.IFNA(VLOOKUP(P39,'Codes + Draft Values'!$A$3:$B$201,2,),"")</f>
        <v/>
      </c>
      <c r="Q40" s="72" t="str">
        <f>_xlfn.IFNA(VLOOKUP(Q39,'Codes + Draft Values'!$A$3:$B$201,2,),"")</f>
        <v/>
      </c>
      <c r="R40" s="72" t="str">
        <f>_xlfn.IFNA(VLOOKUP(R39,'Codes + Draft Values'!$A$3:$B$201,2,),"")</f>
        <v/>
      </c>
      <c r="S40" s="75" t="str">
        <f>_xlfn.IFNA(VLOOKUP(S39,'Codes + Draft Values'!$A$3:$B$201,2,),"")</f>
        <v/>
      </c>
      <c r="T40" s="88">
        <f>SUM(D40:S40)</f>
        <v>0</v>
      </c>
    </row>
    <row r="41" spans="1:20" x14ac:dyDescent="0.2">
      <c r="A41" s="60"/>
      <c r="B41" s="61" t="s">
        <v>11</v>
      </c>
      <c r="C41" s="89"/>
      <c r="D41" s="96"/>
      <c r="E41" s="65"/>
      <c r="F41" s="66"/>
      <c r="G41" s="66"/>
      <c r="H41" s="66"/>
      <c r="I41" s="66"/>
      <c r="J41" s="66"/>
      <c r="K41" s="66"/>
      <c r="L41" s="66"/>
      <c r="M41" s="66"/>
      <c r="N41" s="64"/>
      <c r="O41" s="65"/>
      <c r="P41" s="66"/>
      <c r="Q41" s="66"/>
      <c r="R41" s="66"/>
      <c r="S41" s="67"/>
      <c r="T41" s="90"/>
    </row>
    <row r="42" spans="1:20" ht="13.5" thickBot="1" x14ac:dyDescent="0.25">
      <c r="A42" s="86"/>
      <c r="B42" s="54" t="s">
        <v>29</v>
      </c>
      <c r="C42" s="87" t="str">
        <f>_xlfn.IFNA(VLOOKUP(C41,'Codes + Draft Values'!$A$3:$B$201,2,),"")</f>
        <v/>
      </c>
      <c r="D42" s="94"/>
      <c r="E42" s="71" t="str">
        <f>_xlfn.IFNA(VLOOKUP(E41,'Codes + Draft Values'!$A$3:$B$201,2,),"")</f>
        <v/>
      </c>
      <c r="F42" s="72" t="str">
        <f>_xlfn.IFNA(VLOOKUP(F41,'Codes + Draft Values'!$A$3:$B$201,2,),"")</f>
        <v/>
      </c>
      <c r="G42" s="72" t="str">
        <f>_xlfn.IFNA(VLOOKUP(G41,'Codes + Draft Values'!$A$3:$B$201,2,),"")</f>
        <v/>
      </c>
      <c r="H42" s="72" t="str">
        <f>_xlfn.IFNA(VLOOKUP(H41,'Codes + Draft Values'!$A$3:$B$201,2,),"")</f>
        <v/>
      </c>
      <c r="I42" s="72" t="str">
        <f>_xlfn.IFNA(VLOOKUP(I41,'Codes + Draft Values'!$A$3:$B$201,2,),"")</f>
        <v/>
      </c>
      <c r="J42" s="72" t="str">
        <f>_xlfn.IFNA(VLOOKUP(J41,'Codes + Draft Values'!$A$3:$B$201,2,),"")</f>
        <v/>
      </c>
      <c r="K42" s="72" t="str">
        <f>_xlfn.IFNA(VLOOKUP(K41,'Codes + Draft Values'!$A$3:$B$201,2,),"")</f>
        <v/>
      </c>
      <c r="L42" s="72" t="str">
        <f>_xlfn.IFNA(VLOOKUP(L41,'Codes + Draft Values'!$A$3:$B$201,2,),"")</f>
        <v/>
      </c>
      <c r="M42" s="72" t="str">
        <f>_xlfn.IFNA(VLOOKUP(M41,'Codes + Draft Values'!$A$3:$B$201,2,),"")</f>
        <v/>
      </c>
      <c r="N42" s="73" t="str">
        <f>_xlfn.IFNA(VLOOKUP(N41,'Codes + Draft Values'!$A$3:$B$201,2,),"")</f>
        <v/>
      </c>
      <c r="O42" s="74" t="str">
        <f>_xlfn.IFNA(VLOOKUP(O41,'Codes + Draft Values'!$A$3:$B$201,2,),"")</f>
        <v/>
      </c>
      <c r="P42" s="72" t="str">
        <f>_xlfn.IFNA(VLOOKUP(P41,'Codes + Draft Values'!$A$3:$B$201,2,),"")</f>
        <v/>
      </c>
      <c r="Q42" s="72" t="str">
        <f>_xlfn.IFNA(VLOOKUP(Q41,'Codes + Draft Values'!$A$3:$B$201,2,),"")</f>
        <v/>
      </c>
      <c r="R42" s="72" t="str">
        <f>_xlfn.IFNA(VLOOKUP(R41,'Codes + Draft Values'!$A$3:$B$201,2,),"")</f>
        <v/>
      </c>
      <c r="S42" s="75" t="str">
        <f>_xlfn.IFNA(VLOOKUP(S41,'Codes + Draft Values'!$A$3:$B$201,2,),"")</f>
        <v/>
      </c>
      <c r="T42" s="88">
        <f>SUM(D42:S42)</f>
        <v>0</v>
      </c>
    </row>
    <row r="43" spans="1:20" x14ac:dyDescent="0.2">
      <c r="A43" s="60"/>
      <c r="B43" s="61" t="s">
        <v>11</v>
      </c>
      <c r="C43" s="89"/>
      <c r="D43" s="96"/>
      <c r="E43" s="65"/>
      <c r="F43" s="66"/>
      <c r="G43" s="66"/>
      <c r="H43" s="66"/>
      <c r="I43" s="66"/>
      <c r="J43" s="66"/>
      <c r="K43" s="66"/>
      <c r="L43" s="66"/>
      <c r="M43" s="66"/>
      <c r="N43" s="64"/>
      <c r="O43" s="65"/>
      <c r="P43" s="66"/>
      <c r="Q43" s="66"/>
      <c r="R43" s="66"/>
      <c r="S43" s="67"/>
      <c r="T43" s="90"/>
    </row>
    <row r="44" spans="1:20" ht="13.5" thickBot="1" x14ac:dyDescent="0.25">
      <c r="A44" s="86"/>
      <c r="B44" s="54" t="s">
        <v>29</v>
      </c>
      <c r="C44" s="87" t="str">
        <f>_xlfn.IFNA(VLOOKUP(C43,'Codes + Draft Values'!$A$3:$B$201,2,),"")</f>
        <v/>
      </c>
      <c r="D44" s="94"/>
      <c r="E44" s="71" t="str">
        <f>_xlfn.IFNA(VLOOKUP(E43,'Codes + Draft Values'!$A$3:$B$201,2,),"")</f>
        <v/>
      </c>
      <c r="F44" s="72" t="str">
        <f>_xlfn.IFNA(VLOOKUP(F43,'Codes + Draft Values'!$A$3:$B$201,2,),"")</f>
        <v/>
      </c>
      <c r="G44" s="72" t="str">
        <f>_xlfn.IFNA(VLOOKUP(G43,'Codes + Draft Values'!$A$3:$B$201,2,),"")</f>
        <v/>
      </c>
      <c r="H44" s="72" t="str">
        <f>_xlfn.IFNA(VLOOKUP(H43,'Codes + Draft Values'!$A$3:$B$201,2,),"")</f>
        <v/>
      </c>
      <c r="I44" s="72" t="str">
        <f>_xlfn.IFNA(VLOOKUP(I43,'Codes + Draft Values'!$A$3:$B$201,2,),"")</f>
        <v/>
      </c>
      <c r="J44" s="72" t="str">
        <f>_xlfn.IFNA(VLOOKUP(J43,'Codes + Draft Values'!$A$3:$B$201,2,),"")</f>
        <v/>
      </c>
      <c r="K44" s="72" t="str">
        <f>_xlfn.IFNA(VLOOKUP(K43,'Codes + Draft Values'!$A$3:$B$201,2,),"")</f>
        <v/>
      </c>
      <c r="L44" s="72" t="str">
        <f>_xlfn.IFNA(VLOOKUP(L43,'Codes + Draft Values'!$A$3:$B$201,2,),"")</f>
        <v/>
      </c>
      <c r="M44" s="72" t="str">
        <f>_xlfn.IFNA(VLOOKUP(M43,'Codes + Draft Values'!$A$3:$B$201,2,),"")</f>
        <v/>
      </c>
      <c r="N44" s="73" t="str">
        <f>_xlfn.IFNA(VLOOKUP(N43,'Codes + Draft Values'!$A$3:$B$201,2,),"")</f>
        <v/>
      </c>
      <c r="O44" s="74" t="str">
        <f>_xlfn.IFNA(VLOOKUP(O43,'Codes + Draft Values'!$A$3:$B$201,2,),"")</f>
        <v/>
      </c>
      <c r="P44" s="72" t="str">
        <f>_xlfn.IFNA(VLOOKUP(P43,'Codes + Draft Values'!$A$3:$B$201,2,),"")</f>
        <v/>
      </c>
      <c r="Q44" s="72" t="str">
        <f>_xlfn.IFNA(VLOOKUP(Q43,'Codes + Draft Values'!$A$3:$B$201,2,),"")</f>
        <v/>
      </c>
      <c r="R44" s="72" t="str">
        <f>_xlfn.IFNA(VLOOKUP(R43,'Codes + Draft Values'!$A$3:$B$201,2,),"")</f>
        <v/>
      </c>
      <c r="S44" s="75" t="str">
        <f>_xlfn.IFNA(VLOOKUP(S43,'Codes + Draft Values'!$A$3:$B$201,2,),"")</f>
        <v/>
      </c>
      <c r="T44" s="88">
        <f>SUM(D44:S44)</f>
        <v>0</v>
      </c>
    </row>
    <row r="45" spans="1:20" x14ac:dyDescent="0.2">
      <c r="A45" s="60"/>
      <c r="B45" s="61" t="s">
        <v>11</v>
      </c>
      <c r="C45" s="89"/>
      <c r="D45" s="96"/>
      <c r="E45" s="65"/>
      <c r="F45" s="66"/>
      <c r="G45" s="66"/>
      <c r="H45" s="66"/>
      <c r="I45" s="66"/>
      <c r="J45" s="66"/>
      <c r="K45" s="66"/>
      <c r="L45" s="66"/>
      <c r="M45" s="66"/>
      <c r="N45" s="64"/>
      <c r="O45" s="65"/>
      <c r="P45" s="66"/>
      <c r="Q45" s="66"/>
      <c r="R45" s="66"/>
      <c r="S45" s="67"/>
      <c r="T45" s="90"/>
    </row>
    <row r="46" spans="1:20" ht="13.5" thickBot="1" x14ac:dyDescent="0.25">
      <c r="A46" s="86"/>
      <c r="B46" s="54" t="s">
        <v>29</v>
      </c>
      <c r="C46" s="87" t="str">
        <f>_xlfn.IFNA(VLOOKUP(C45,'Codes + Draft Values'!$A$3:$B$201,2,),"")</f>
        <v/>
      </c>
      <c r="D46" s="94"/>
      <c r="E46" s="71" t="str">
        <f>_xlfn.IFNA(VLOOKUP(E45,'Codes + Draft Values'!$A$3:$B$201,2,),"")</f>
        <v/>
      </c>
      <c r="F46" s="72" t="str">
        <f>_xlfn.IFNA(VLOOKUP(F45,'Codes + Draft Values'!$A$3:$B$201,2,),"")</f>
        <v/>
      </c>
      <c r="G46" s="72" t="str">
        <f>_xlfn.IFNA(VLOOKUP(G45,'Codes + Draft Values'!$A$3:$B$201,2,),"")</f>
        <v/>
      </c>
      <c r="H46" s="72" t="str">
        <f>_xlfn.IFNA(VLOOKUP(H45,'Codes + Draft Values'!$A$3:$B$201,2,),"")</f>
        <v/>
      </c>
      <c r="I46" s="72" t="str">
        <f>_xlfn.IFNA(VLOOKUP(I45,'Codes + Draft Values'!$A$3:$B$201,2,),"")</f>
        <v/>
      </c>
      <c r="J46" s="72" t="str">
        <f>_xlfn.IFNA(VLOOKUP(J45,'Codes + Draft Values'!$A$3:$B$201,2,),"")</f>
        <v/>
      </c>
      <c r="K46" s="72" t="str">
        <f>_xlfn.IFNA(VLOOKUP(K45,'Codes + Draft Values'!$A$3:$B$201,2,),"")</f>
        <v/>
      </c>
      <c r="L46" s="72" t="str">
        <f>_xlfn.IFNA(VLOOKUP(L45,'Codes + Draft Values'!$A$3:$B$201,2,),"")</f>
        <v/>
      </c>
      <c r="M46" s="72" t="str">
        <f>_xlfn.IFNA(VLOOKUP(M45,'Codes + Draft Values'!$A$3:$B$201,2,),"")</f>
        <v/>
      </c>
      <c r="N46" s="73" t="str">
        <f>_xlfn.IFNA(VLOOKUP(N45,'Codes + Draft Values'!$A$3:$B$201,2,),"")</f>
        <v/>
      </c>
      <c r="O46" s="74" t="str">
        <f>_xlfn.IFNA(VLOOKUP(O45,'Codes + Draft Values'!$A$3:$B$201,2,),"")</f>
        <v/>
      </c>
      <c r="P46" s="72" t="str">
        <f>_xlfn.IFNA(VLOOKUP(P45,'Codes + Draft Values'!$A$3:$B$201,2,),"")</f>
        <v/>
      </c>
      <c r="Q46" s="72" t="str">
        <f>_xlfn.IFNA(VLOOKUP(Q45,'Codes + Draft Values'!$A$3:$B$201,2,),"")</f>
        <v/>
      </c>
      <c r="R46" s="72" t="str">
        <f>_xlfn.IFNA(VLOOKUP(R45,'Codes + Draft Values'!$A$3:$B$201,2,),"")</f>
        <v/>
      </c>
      <c r="S46" s="75" t="str">
        <f>_xlfn.IFNA(VLOOKUP(S45,'Codes + Draft Values'!$A$3:$B$201,2,),"")</f>
        <v/>
      </c>
      <c r="T46" s="88">
        <f>SUM(D46:S46)</f>
        <v>0</v>
      </c>
    </row>
    <row r="47" spans="1:20" x14ac:dyDescent="0.2">
      <c r="A47" s="60"/>
      <c r="B47" s="61" t="s">
        <v>11</v>
      </c>
      <c r="C47" s="89"/>
      <c r="D47" s="96"/>
      <c r="E47" s="65"/>
      <c r="F47" s="66"/>
      <c r="G47" s="66"/>
      <c r="H47" s="66"/>
      <c r="I47" s="66"/>
      <c r="J47" s="66"/>
      <c r="K47" s="66"/>
      <c r="L47" s="66"/>
      <c r="M47" s="66"/>
      <c r="N47" s="64"/>
      <c r="O47" s="65"/>
      <c r="P47" s="66"/>
      <c r="Q47" s="66"/>
      <c r="R47" s="66"/>
      <c r="S47" s="67"/>
      <c r="T47" s="90"/>
    </row>
    <row r="48" spans="1:20" ht="13.5" thickBot="1" x14ac:dyDescent="0.25">
      <c r="A48" s="86"/>
      <c r="B48" s="54" t="s">
        <v>29</v>
      </c>
      <c r="C48" s="87" t="str">
        <f>_xlfn.IFNA(VLOOKUP(C47,'Codes + Draft Values'!$A$3:$B$201,2,),"")</f>
        <v/>
      </c>
      <c r="D48" s="94"/>
      <c r="E48" s="71" t="str">
        <f>_xlfn.IFNA(VLOOKUP(E47,'Codes + Draft Values'!$A$3:$B$201,2,),"")</f>
        <v/>
      </c>
      <c r="F48" s="72" t="str">
        <f>_xlfn.IFNA(VLOOKUP(F47,'Codes + Draft Values'!$A$3:$B$201,2,),"")</f>
        <v/>
      </c>
      <c r="G48" s="72" t="str">
        <f>_xlfn.IFNA(VLOOKUP(G47,'Codes + Draft Values'!$A$3:$B$201,2,),"")</f>
        <v/>
      </c>
      <c r="H48" s="72" t="str">
        <f>_xlfn.IFNA(VLOOKUP(H47,'Codes + Draft Values'!$A$3:$B$201,2,),"")</f>
        <v/>
      </c>
      <c r="I48" s="72" t="str">
        <f>_xlfn.IFNA(VLOOKUP(I47,'Codes + Draft Values'!$A$3:$B$201,2,),"")</f>
        <v/>
      </c>
      <c r="J48" s="72" t="str">
        <f>_xlfn.IFNA(VLOOKUP(J47,'Codes + Draft Values'!$A$3:$B$201,2,),"")</f>
        <v/>
      </c>
      <c r="K48" s="72" t="str">
        <f>_xlfn.IFNA(VLOOKUP(K47,'Codes + Draft Values'!$A$3:$B$201,2,),"")</f>
        <v/>
      </c>
      <c r="L48" s="72" t="str">
        <f>_xlfn.IFNA(VLOOKUP(L47,'Codes + Draft Values'!$A$3:$B$201,2,),"")</f>
        <v/>
      </c>
      <c r="M48" s="72" t="str">
        <f>_xlfn.IFNA(VLOOKUP(M47,'Codes + Draft Values'!$A$3:$B$201,2,),"")</f>
        <v/>
      </c>
      <c r="N48" s="73" t="str">
        <f>_xlfn.IFNA(VLOOKUP(N47,'Codes + Draft Values'!$A$3:$B$201,2,),"")</f>
        <v/>
      </c>
      <c r="O48" s="74" t="str">
        <f>_xlfn.IFNA(VLOOKUP(O47,'Codes + Draft Values'!$A$3:$B$201,2,),"")</f>
        <v/>
      </c>
      <c r="P48" s="72" t="str">
        <f>_xlfn.IFNA(VLOOKUP(P47,'Codes + Draft Values'!$A$3:$B$201,2,),"")</f>
        <v/>
      </c>
      <c r="Q48" s="72" t="str">
        <f>_xlfn.IFNA(VLOOKUP(Q47,'Codes + Draft Values'!$A$3:$B$201,2,),"")</f>
        <v/>
      </c>
      <c r="R48" s="72" t="str">
        <f>_xlfn.IFNA(VLOOKUP(R47,'Codes + Draft Values'!$A$3:$B$201,2,),"")</f>
        <v/>
      </c>
      <c r="S48" s="75" t="str">
        <f>_xlfn.IFNA(VLOOKUP(S47,'Codes + Draft Values'!$A$3:$B$201,2,),"")</f>
        <v/>
      </c>
      <c r="T48" s="88">
        <f>SUM(D48:S48)</f>
        <v>0</v>
      </c>
    </row>
    <row r="49" spans="1:20" x14ac:dyDescent="0.2">
      <c r="A49" s="60"/>
      <c r="B49" s="61" t="s">
        <v>11</v>
      </c>
      <c r="C49" s="89"/>
      <c r="D49" s="96"/>
      <c r="E49" s="65"/>
      <c r="F49" s="66"/>
      <c r="G49" s="66"/>
      <c r="H49" s="66"/>
      <c r="I49" s="66"/>
      <c r="J49" s="66"/>
      <c r="K49" s="66"/>
      <c r="L49" s="66"/>
      <c r="M49" s="66"/>
      <c r="N49" s="64"/>
      <c r="O49" s="65"/>
      <c r="P49" s="66"/>
      <c r="Q49" s="66"/>
      <c r="R49" s="66"/>
      <c r="S49" s="67"/>
      <c r="T49" s="90"/>
    </row>
    <row r="50" spans="1:20" ht="13.5" thickBot="1" x14ac:dyDescent="0.25">
      <c r="A50" s="86"/>
      <c r="B50" s="54" t="s">
        <v>29</v>
      </c>
      <c r="C50" s="87" t="str">
        <f>_xlfn.IFNA(VLOOKUP(C49,'Codes + Draft Values'!$A$3:$B$201,2,),"")</f>
        <v/>
      </c>
      <c r="D50" s="94"/>
      <c r="E50" s="71" t="str">
        <f>_xlfn.IFNA(VLOOKUP(E49,'Codes + Draft Values'!$A$3:$B$201,2,),"")</f>
        <v/>
      </c>
      <c r="F50" s="72" t="str">
        <f>_xlfn.IFNA(VLOOKUP(F49,'Codes + Draft Values'!$A$3:$B$201,2,),"")</f>
        <v/>
      </c>
      <c r="G50" s="72" t="str">
        <f>_xlfn.IFNA(VLOOKUP(G49,'Codes + Draft Values'!$A$3:$B$201,2,),"")</f>
        <v/>
      </c>
      <c r="H50" s="72" t="str">
        <f>_xlfn.IFNA(VLOOKUP(H49,'Codes + Draft Values'!$A$3:$B$201,2,),"")</f>
        <v/>
      </c>
      <c r="I50" s="72" t="str">
        <f>_xlfn.IFNA(VLOOKUP(I49,'Codes + Draft Values'!$A$3:$B$201,2,),"")</f>
        <v/>
      </c>
      <c r="J50" s="72" t="str">
        <f>_xlfn.IFNA(VLOOKUP(J49,'Codes + Draft Values'!$A$3:$B$201,2,),"")</f>
        <v/>
      </c>
      <c r="K50" s="72" t="str">
        <f>_xlfn.IFNA(VLOOKUP(K49,'Codes + Draft Values'!$A$3:$B$201,2,),"")</f>
        <v/>
      </c>
      <c r="L50" s="72" t="str">
        <f>_xlfn.IFNA(VLOOKUP(L49,'Codes + Draft Values'!$A$3:$B$201,2,),"")</f>
        <v/>
      </c>
      <c r="M50" s="72" t="str">
        <f>_xlfn.IFNA(VLOOKUP(M49,'Codes + Draft Values'!$A$3:$B$201,2,),"")</f>
        <v/>
      </c>
      <c r="N50" s="73" t="str">
        <f>_xlfn.IFNA(VLOOKUP(N49,'Codes + Draft Values'!$A$3:$B$201,2,),"")</f>
        <v/>
      </c>
      <c r="O50" s="74" t="str">
        <f>_xlfn.IFNA(VLOOKUP(O49,'Codes + Draft Values'!$A$3:$B$201,2,),"")</f>
        <v/>
      </c>
      <c r="P50" s="72" t="str">
        <f>_xlfn.IFNA(VLOOKUP(P49,'Codes + Draft Values'!$A$3:$B$201,2,),"")</f>
        <v/>
      </c>
      <c r="Q50" s="72" t="str">
        <f>_xlfn.IFNA(VLOOKUP(Q49,'Codes + Draft Values'!$A$3:$B$201,2,),"")</f>
        <v/>
      </c>
      <c r="R50" s="72" t="str">
        <f>_xlfn.IFNA(VLOOKUP(R49,'Codes + Draft Values'!$A$3:$B$201,2,),"")</f>
        <v/>
      </c>
      <c r="S50" s="75" t="str">
        <f>_xlfn.IFNA(VLOOKUP(S49,'Codes + Draft Values'!$A$3:$B$201,2,),"")</f>
        <v/>
      </c>
      <c r="T50" s="88">
        <f>SUM(D50:S50)</f>
        <v>0</v>
      </c>
    </row>
    <row r="51" spans="1:20" x14ac:dyDescent="0.2">
      <c r="A51" s="60"/>
      <c r="B51" s="61" t="s">
        <v>11</v>
      </c>
      <c r="C51" s="89"/>
      <c r="D51" s="96"/>
      <c r="E51" s="65"/>
      <c r="F51" s="66"/>
      <c r="G51" s="66"/>
      <c r="H51" s="66"/>
      <c r="I51" s="66"/>
      <c r="J51" s="66"/>
      <c r="K51" s="66"/>
      <c r="L51" s="66"/>
      <c r="M51" s="66"/>
      <c r="N51" s="64"/>
      <c r="O51" s="65"/>
      <c r="P51" s="66"/>
      <c r="Q51" s="66"/>
      <c r="R51" s="66"/>
      <c r="S51" s="67"/>
      <c r="T51" s="90"/>
    </row>
    <row r="52" spans="1:20" ht="13.5" thickBot="1" x14ac:dyDescent="0.25">
      <c r="A52" s="86"/>
      <c r="B52" s="54" t="s">
        <v>29</v>
      </c>
      <c r="C52" s="87" t="str">
        <f>_xlfn.IFNA(VLOOKUP(C51,'Codes + Draft Values'!$A$3:$B$201,2,),"")</f>
        <v/>
      </c>
      <c r="D52" s="94"/>
      <c r="E52" s="71" t="str">
        <f>_xlfn.IFNA(VLOOKUP(E51,'Codes + Draft Values'!$A$3:$B$201,2,),"")</f>
        <v/>
      </c>
      <c r="F52" s="72" t="str">
        <f>_xlfn.IFNA(VLOOKUP(F51,'Codes + Draft Values'!$A$3:$B$201,2,),"")</f>
        <v/>
      </c>
      <c r="G52" s="72" t="str">
        <f>_xlfn.IFNA(VLOOKUP(G51,'Codes + Draft Values'!$A$3:$B$201,2,),"")</f>
        <v/>
      </c>
      <c r="H52" s="72" t="str">
        <f>_xlfn.IFNA(VLOOKUP(H51,'Codes + Draft Values'!$A$3:$B$201,2,),"")</f>
        <v/>
      </c>
      <c r="I52" s="72" t="str">
        <f>_xlfn.IFNA(VLOOKUP(I51,'Codes + Draft Values'!$A$3:$B$201,2,),"")</f>
        <v/>
      </c>
      <c r="J52" s="72" t="str">
        <f>_xlfn.IFNA(VLOOKUP(J51,'Codes + Draft Values'!$A$3:$B$201,2,),"")</f>
        <v/>
      </c>
      <c r="K52" s="72" t="str">
        <f>_xlfn.IFNA(VLOOKUP(K51,'Codes + Draft Values'!$A$3:$B$201,2,),"")</f>
        <v/>
      </c>
      <c r="L52" s="72" t="str">
        <f>_xlfn.IFNA(VLOOKUP(L51,'Codes + Draft Values'!$A$3:$B$201,2,),"")</f>
        <v/>
      </c>
      <c r="M52" s="72" t="str">
        <f>_xlfn.IFNA(VLOOKUP(M51,'Codes + Draft Values'!$A$3:$B$201,2,),"")</f>
        <v/>
      </c>
      <c r="N52" s="73" t="str">
        <f>_xlfn.IFNA(VLOOKUP(N51,'Codes + Draft Values'!$A$3:$B$201,2,),"")</f>
        <v/>
      </c>
      <c r="O52" s="74" t="str">
        <f>_xlfn.IFNA(VLOOKUP(O51,'Codes + Draft Values'!$A$3:$B$201,2,),"")</f>
        <v/>
      </c>
      <c r="P52" s="72" t="str">
        <f>_xlfn.IFNA(VLOOKUP(P51,'Codes + Draft Values'!$A$3:$B$201,2,),"")</f>
        <v/>
      </c>
      <c r="Q52" s="72" t="str">
        <f>_xlfn.IFNA(VLOOKUP(Q51,'Codes + Draft Values'!$A$3:$B$201,2,),"")</f>
        <v/>
      </c>
      <c r="R52" s="72" t="str">
        <f>_xlfn.IFNA(VLOOKUP(R51,'Codes + Draft Values'!$A$3:$B$201,2,),"")</f>
        <v/>
      </c>
      <c r="S52" s="75" t="str">
        <f>_xlfn.IFNA(VLOOKUP(S51,'Codes + Draft Values'!$A$3:$B$201,2,),"")</f>
        <v/>
      </c>
      <c r="T52" s="88">
        <f>SUM(D52:S52)</f>
        <v>0</v>
      </c>
    </row>
    <row r="53" spans="1:20" x14ac:dyDescent="0.2">
      <c r="A53" s="60"/>
      <c r="B53" s="61" t="s">
        <v>11</v>
      </c>
      <c r="C53" s="89"/>
      <c r="D53" s="96"/>
      <c r="E53" s="65"/>
      <c r="F53" s="66"/>
      <c r="G53" s="66"/>
      <c r="H53" s="66"/>
      <c r="I53" s="66"/>
      <c r="J53" s="66"/>
      <c r="K53" s="66"/>
      <c r="L53" s="66"/>
      <c r="M53" s="66"/>
      <c r="N53" s="64"/>
      <c r="O53" s="65"/>
      <c r="P53" s="66"/>
      <c r="Q53" s="66"/>
      <c r="R53" s="66"/>
      <c r="S53" s="67"/>
      <c r="T53" s="90"/>
    </row>
    <row r="54" spans="1:20" ht="13.5" thickBot="1" x14ac:dyDescent="0.25">
      <c r="A54" s="86"/>
      <c r="B54" s="54" t="s">
        <v>29</v>
      </c>
      <c r="C54" s="87" t="str">
        <f>_xlfn.IFNA(VLOOKUP(C53,'Codes + Draft Values'!$A$3:$B$201,2,),"")</f>
        <v/>
      </c>
      <c r="D54" s="94"/>
      <c r="E54" s="71" t="str">
        <f>_xlfn.IFNA(VLOOKUP(E53,'Codes + Draft Values'!$A$3:$B$201,2,),"")</f>
        <v/>
      </c>
      <c r="F54" s="72" t="str">
        <f>_xlfn.IFNA(VLOOKUP(F53,'Codes + Draft Values'!$A$3:$B$201,2,),"")</f>
        <v/>
      </c>
      <c r="G54" s="72" t="str">
        <f>_xlfn.IFNA(VLOOKUP(G53,'Codes + Draft Values'!$A$3:$B$201,2,),"")</f>
        <v/>
      </c>
      <c r="H54" s="72" t="str">
        <f>_xlfn.IFNA(VLOOKUP(H53,'Codes + Draft Values'!$A$3:$B$201,2,),"")</f>
        <v/>
      </c>
      <c r="I54" s="72" t="str">
        <f>_xlfn.IFNA(VLOOKUP(I53,'Codes + Draft Values'!$A$3:$B$201,2,),"")</f>
        <v/>
      </c>
      <c r="J54" s="72" t="str">
        <f>_xlfn.IFNA(VLOOKUP(J53,'Codes + Draft Values'!$A$3:$B$201,2,),"")</f>
        <v/>
      </c>
      <c r="K54" s="72" t="str">
        <f>_xlfn.IFNA(VLOOKUP(K53,'Codes + Draft Values'!$A$3:$B$201,2,),"")</f>
        <v/>
      </c>
      <c r="L54" s="72" t="str">
        <f>_xlfn.IFNA(VLOOKUP(L53,'Codes + Draft Values'!$A$3:$B$201,2,),"")</f>
        <v/>
      </c>
      <c r="M54" s="72" t="str">
        <f>_xlfn.IFNA(VLOOKUP(M53,'Codes + Draft Values'!$A$3:$B$201,2,),"")</f>
        <v/>
      </c>
      <c r="N54" s="73" t="str">
        <f>_xlfn.IFNA(VLOOKUP(N53,'Codes + Draft Values'!$A$3:$B$201,2,),"")</f>
        <v/>
      </c>
      <c r="O54" s="74" t="str">
        <f>_xlfn.IFNA(VLOOKUP(O53,'Codes + Draft Values'!$A$3:$B$201,2,),"")</f>
        <v/>
      </c>
      <c r="P54" s="72" t="str">
        <f>_xlfn.IFNA(VLOOKUP(P53,'Codes + Draft Values'!$A$3:$B$201,2,),"")</f>
        <v/>
      </c>
      <c r="Q54" s="72" t="str">
        <f>_xlfn.IFNA(VLOOKUP(Q53,'Codes + Draft Values'!$A$3:$B$201,2,),"")</f>
        <v/>
      </c>
      <c r="R54" s="72" t="str">
        <f>_xlfn.IFNA(VLOOKUP(R53,'Codes + Draft Values'!$A$3:$B$201,2,),"")</f>
        <v/>
      </c>
      <c r="S54" s="75" t="str">
        <f>_xlfn.IFNA(VLOOKUP(S53,'Codes + Draft Values'!$A$3:$B$201,2,),"")</f>
        <v/>
      </c>
      <c r="T54" s="88">
        <f>SUM(D54:S54)</f>
        <v>0</v>
      </c>
    </row>
    <row r="55" spans="1:20" x14ac:dyDescent="0.2">
      <c r="A55" s="60"/>
      <c r="B55" s="61" t="s">
        <v>11</v>
      </c>
      <c r="C55" s="89"/>
      <c r="D55" s="96"/>
      <c r="E55" s="65"/>
      <c r="F55" s="66"/>
      <c r="G55" s="66"/>
      <c r="H55" s="66"/>
      <c r="I55" s="66"/>
      <c r="J55" s="66"/>
      <c r="K55" s="66"/>
      <c r="L55" s="66"/>
      <c r="M55" s="66"/>
      <c r="N55" s="64"/>
      <c r="O55" s="65"/>
      <c r="P55" s="66"/>
      <c r="Q55" s="66"/>
      <c r="R55" s="66"/>
      <c r="S55" s="67"/>
      <c r="T55" s="90"/>
    </row>
    <row r="56" spans="1:20" ht="13.5" thickBot="1" x14ac:dyDescent="0.25">
      <c r="A56" s="86"/>
      <c r="B56" s="54" t="s">
        <v>29</v>
      </c>
      <c r="C56" s="87" t="str">
        <f>_xlfn.IFNA(VLOOKUP(C55,'Codes + Draft Values'!$A$3:$B$201,2,),"")</f>
        <v/>
      </c>
      <c r="D56" s="94"/>
      <c r="E56" s="71" t="str">
        <f>_xlfn.IFNA(VLOOKUP(E55,'Codes + Draft Values'!$A$3:$B$201,2,),"")</f>
        <v/>
      </c>
      <c r="F56" s="72" t="str">
        <f>_xlfn.IFNA(VLOOKUP(F55,'Codes + Draft Values'!$A$3:$B$201,2,),"")</f>
        <v/>
      </c>
      <c r="G56" s="72" t="str">
        <f>_xlfn.IFNA(VLOOKUP(G55,'Codes + Draft Values'!$A$3:$B$201,2,),"")</f>
        <v/>
      </c>
      <c r="H56" s="72" t="str">
        <f>_xlfn.IFNA(VLOOKUP(H55,'Codes + Draft Values'!$A$3:$B$201,2,),"")</f>
        <v/>
      </c>
      <c r="I56" s="72" t="str">
        <f>_xlfn.IFNA(VLOOKUP(I55,'Codes + Draft Values'!$A$3:$B$201,2,),"")</f>
        <v/>
      </c>
      <c r="J56" s="72" t="str">
        <f>_xlfn.IFNA(VLOOKUP(J55,'Codes + Draft Values'!$A$3:$B$201,2,),"")</f>
        <v/>
      </c>
      <c r="K56" s="72" t="str">
        <f>_xlfn.IFNA(VLOOKUP(K55,'Codes + Draft Values'!$A$3:$B$201,2,),"")</f>
        <v/>
      </c>
      <c r="L56" s="72" t="str">
        <f>_xlfn.IFNA(VLOOKUP(L55,'Codes + Draft Values'!$A$3:$B$201,2,),"")</f>
        <v/>
      </c>
      <c r="M56" s="72" t="str">
        <f>_xlfn.IFNA(VLOOKUP(M55,'Codes + Draft Values'!$A$3:$B$201,2,),"")</f>
        <v/>
      </c>
      <c r="N56" s="73" t="str">
        <f>_xlfn.IFNA(VLOOKUP(N55,'Codes + Draft Values'!$A$3:$B$201,2,),"")</f>
        <v/>
      </c>
      <c r="O56" s="74" t="str">
        <f>_xlfn.IFNA(VLOOKUP(O55,'Codes + Draft Values'!$A$3:$B$201,2,),"")</f>
        <v/>
      </c>
      <c r="P56" s="72" t="str">
        <f>_xlfn.IFNA(VLOOKUP(P55,'Codes + Draft Values'!$A$3:$B$201,2,),"")</f>
        <v/>
      </c>
      <c r="Q56" s="72" t="str">
        <f>_xlfn.IFNA(VLOOKUP(Q55,'Codes + Draft Values'!$A$3:$B$201,2,),"")</f>
        <v/>
      </c>
      <c r="R56" s="72" t="str">
        <f>_xlfn.IFNA(VLOOKUP(R55,'Codes + Draft Values'!$A$3:$B$201,2,),"")</f>
        <v/>
      </c>
      <c r="S56" s="75" t="str">
        <f>_xlfn.IFNA(VLOOKUP(S55,'Codes + Draft Values'!$A$3:$B$201,2,),"")</f>
        <v/>
      </c>
      <c r="T56" s="88">
        <f>SUM(D56:S56)</f>
        <v>0</v>
      </c>
    </row>
    <row r="57" spans="1:20" x14ac:dyDescent="0.2">
      <c r="A57" s="60"/>
      <c r="B57" s="61" t="s">
        <v>11</v>
      </c>
      <c r="C57" s="89"/>
      <c r="D57" s="96"/>
      <c r="E57" s="65"/>
      <c r="F57" s="66"/>
      <c r="G57" s="66"/>
      <c r="H57" s="66"/>
      <c r="I57" s="66"/>
      <c r="J57" s="66"/>
      <c r="K57" s="66"/>
      <c r="L57" s="66"/>
      <c r="M57" s="66"/>
      <c r="N57" s="64"/>
      <c r="O57" s="65"/>
      <c r="P57" s="66"/>
      <c r="Q57" s="66"/>
      <c r="R57" s="66"/>
      <c r="S57" s="67"/>
      <c r="T57" s="90"/>
    </row>
    <row r="58" spans="1:20" ht="13.5" thickBot="1" x14ac:dyDescent="0.25">
      <c r="A58" s="86"/>
      <c r="B58" s="54" t="s">
        <v>29</v>
      </c>
      <c r="C58" s="87" t="str">
        <f>_xlfn.IFNA(VLOOKUP(C57,'Codes + Draft Values'!$A$3:$B$201,2,),"")</f>
        <v/>
      </c>
      <c r="D58" s="94"/>
      <c r="E58" s="71" t="str">
        <f>_xlfn.IFNA(VLOOKUP(E57,'Codes + Draft Values'!$A$3:$B$201,2,),"")</f>
        <v/>
      </c>
      <c r="F58" s="72" t="str">
        <f>_xlfn.IFNA(VLOOKUP(F57,'Codes + Draft Values'!$A$3:$B$201,2,),"")</f>
        <v/>
      </c>
      <c r="G58" s="72" t="str">
        <f>_xlfn.IFNA(VLOOKUP(G57,'Codes + Draft Values'!$A$3:$B$201,2,),"")</f>
        <v/>
      </c>
      <c r="H58" s="72" t="str">
        <f>_xlfn.IFNA(VLOOKUP(H57,'Codes + Draft Values'!$A$3:$B$201,2,),"")</f>
        <v/>
      </c>
      <c r="I58" s="72" t="str">
        <f>_xlfn.IFNA(VLOOKUP(I57,'Codes + Draft Values'!$A$3:$B$201,2,),"")</f>
        <v/>
      </c>
      <c r="J58" s="72" t="str">
        <f>_xlfn.IFNA(VLOOKUP(J57,'Codes + Draft Values'!$A$3:$B$201,2,),"")</f>
        <v/>
      </c>
      <c r="K58" s="72" t="str">
        <f>_xlfn.IFNA(VLOOKUP(K57,'Codes + Draft Values'!$A$3:$B$201,2,),"")</f>
        <v/>
      </c>
      <c r="L58" s="72" t="str">
        <f>_xlfn.IFNA(VLOOKUP(L57,'Codes + Draft Values'!$A$3:$B$201,2,),"")</f>
        <v/>
      </c>
      <c r="M58" s="72" t="str">
        <f>_xlfn.IFNA(VLOOKUP(M57,'Codes + Draft Values'!$A$3:$B$201,2,),"")</f>
        <v/>
      </c>
      <c r="N58" s="73" t="str">
        <f>_xlfn.IFNA(VLOOKUP(N57,'Codes + Draft Values'!$A$3:$B$201,2,),"")</f>
        <v/>
      </c>
      <c r="O58" s="74" t="str">
        <f>_xlfn.IFNA(VLOOKUP(O57,'Codes + Draft Values'!$A$3:$B$201,2,),"")</f>
        <v/>
      </c>
      <c r="P58" s="72" t="str">
        <f>_xlfn.IFNA(VLOOKUP(P57,'Codes + Draft Values'!$A$3:$B$201,2,),"")</f>
        <v/>
      </c>
      <c r="Q58" s="72" t="str">
        <f>_xlfn.IFNA(VLOOKUP(Q57,'Codes + Draft Values'!$A$3:$B$201,2,),"")</f>
        <v/>
      </c>
      <c r="R58" s="72" t="str">
        <f>_xlfn.IFNA(VLOOKUP(R57,'Codes + Draft Values'!$A$3:$B$201,2,),"")</f>
        <v/>
      </c>
      <c r="S58" s="75" t="str">
        <f>_xlfn.IFNA(VLOOKUP(S57,'Codes + Draft Values'!$A$3:$B$201,2,),"")</f>
        <v/>
      </c>
      <c r="T58" s="88">
        <f>SUM(D58:S58)</f>
        <v>0</v>
      </c>
    </row>
    <row r="59" spans="1:20" x14ac:dyDescent="0.2">
      <c r="A59" s="60"/>
      <c r="B59" s="61" t="s">
        <v>11</v>
      </c>
      <c r="C59" s="89"/>
      <c r="D59" s="96"/>
      <c r="E59" s="65"/>
      <c r="F59" s="66"/>
      <c r="G59" s="66"/>
      <c r="H59" s="66"/>
      <c r="I59" s="66"/>
      <c r="J59" s="66"/>
      <c r="K59" s="66"/>
      <c r="L59" s="66"/>
      <c r="M59" s="66"/>
      <c r="N59" s="64"/>
      <c r="O59" s="65"/>
      <c r="P59" s="66"/>
      <c r="Q59" s="66"/>
      <c r="R59" s="66"/>
      <c r="S59" s="67"/>
      <c r="T59" s="90"/>
    </row>
    <row r="60" spans="1:20" ht="13.5" thickBot="1" x14ac:dyDescent="0.25">
      <c r="A60" s="86"/>
      <c r="B60" s="54" t="s">
        <v>29</v>
      </c>
      <c r="C60" s="87" t="str">
        <f>_xlfn.IFNA(VLOOKUP(C59,'Codes + Draft Values'!$A$3:$B$201,2,),"")</f>
        <v/>
      </c>
      <c r="D60" s="94"/>
      <c r="E60" s="71" t="str">
        <f>_xlfn.IFNA(VLOOKUP(E59,'Codes + Draft Values'!$A$3:$B$201,2,),"")</f>
        <v/>
      </c>
      <c r="F60" s="72" t="str">
        <f>_xlfn.IFNA(VLOOKUP(F59,'Codes + Draft Values'!$A$3:$B$201,2,),"")</f>
        <v/>
      </c>
      <c r="G60" s="72" t="str">
        <f>_xlfn.IFNA(VLOOKUP(G59,'Codes + Draft Values'!$A$3:$B$201,2,),"")</f>
        <v/>
      </c>
      <c r="H60" s="72" t="str">
        <f>_xlfn.IFNA(VLOOKUP(H59,'Codes + Draft Values'!$A$3:$B$201,2,),"")</f>
        <v/>
      </c>
      <c r="I60" s="72" t="str">
        <f>_xlfn.IFNA(VLOOKUP(I59,'Codes + Draft Values'!$A$3:$B$201,2,),"")</f>
        <v/>
      </c>
      <c r="J60" s="72" t="str">
        <f>_xlfn.IFNA(VLOOKUP(J59,'Codes + Draft Values'!$A$3:$B$201,2,),"")</f>
        <v/>
      </c>
      <c r="K60" s="72" t="str">
        <f>_xlfn.IFNA(VLOOKUP(K59,'Codes + Draft Values'!$A$3:$B$201,2,),"")</f>
        <v/>
      </c>
      <c r="L60" s="72" t="str">
        <f>_xlfn.IFNA(VLOOKUP(L59,'Codes + Draft Values'!$A$3:$B$201,2,),"")</f>
        <v/>
      </c>
      <c r="M60" s="72" t="str">
        <f>_xlfn.IFNA(VLOOKUP(M59,'Codes + Draft Values'!$A$3:$B$201,2,),"")</f>
        <v/>
      </c>
      <c r="N60" s="73" t="str">
        <f>_xlfn.IFNA(VLOOKUP(N59,'Codes + Draft Values'!$A$3:$B$201,2,),"")</f>
        <v/>
      </c>
      <c r="O60" s="74" t="str">
        <f>_xlfn.IFNA(VLOOKUP(O59,'Codes + Draft Values'!$A$3:$B$201,2,),"")</f>
        <v/>
      </c>
      <c r="P60" s="72" t="str">
        <f>_xlfn.IFNA(VLOOKUP(P59,'Codes + Draft Values'!$A$3:$B$201,2,),"")</f>
        <v/>
      </c>
      <c r="Q60" s="72" t="str">
        <f>_xlfn.IFNA(VLOOKUP(Q59,'Codes + Draft Values'!$A$3:$B$201,2,),"")</f>
        <v/>
      </c>
      <c r="R60" s="72" t="str">
        <f>_xlfn.IFNA(VLOOKUP(R59,'Codes + Draft Values'!$A$3:$B$201,2,),"")</f>
        <v/>
      </c>
      <c r="S60" s="75" t="str">
        <f>_xlfn.IFNA(VLOOKUP(S59,'Codes + Draft Values'!$A$3:$B$201,2,),"")</f>
        <v/>
      </c>
      <c r="T60" s="88">
        <f>SUM(D60:S60)</f>
        <v>0</v>
      </c>
    </row>
    <row r="61" spans="1:20" x14ac:dyDescent="0.2">
      <c r="A61" s="60"/>
      <c r="B61" s="61" t="s">
        <v>11</v>
      </c>
      <c r="C61" s="89"/>
      <c r="D61" s="96"/>
      <c r="E61" s="65"/>
      <c r="F61" s="66"/>
      <c r="G61" s="66"/>
      <c r="H61" s="66"/>
      <c r="I61" s="66"/>
      <c r="J61" s="66"/>
      <c r="K61" s="66"/>
      <c r="L61" s="66"/>
      <c r="M61" s="66"/>
      <c r="N61" s="64"/>
      <c r="O61" s="65"/>
      <c r="P61" s="66"/>
      <c r="Q61" s="66"/>
      <c r="R61" s="66"/>
      <c r="S61" s="67"/>
      <c r="T61" s="90"/>
    </row>
    <row r="62" spans="1:20" ht="13.5" thickBot="1" x14ac:dyDescent="0.25">
      <c r="A62" s="86"/>
      <c r="B62" s="54" t="s">
        <v>29</v>
      </c>
      <c r="C62" s="87" t="str">
        <f>_xlfn.IFNA(VLOOKUP(C61,'Codes + Draft Values'!$A$3:$B$201,2,),"")</f>
        <v/>
      </c>
      <c r="D62" s="94"/>
      <c r="E62" s="71" t="str">
        <f>_xlfn.IFNA(VLOOKUP(E61,'Codes + Draft Values'!$A$3:$B$201,2,),"")</f>
        <v/>
      </c>
      <c r="F62" s="72" t="str">
        <f>_xlfn.IFNA(VLOOKUP(F61,'Codes + Draft Values'!$A$3:$B$201,2,),"")</f>
        <v/>
      </c>
      <c r="G62" s="72" t="str">
        <f>_xlfn.IFNA(VLOOKUP(G61,'Codes + Draft Values'!$A$3:$B$201,2,),"")</f>
        <v/>
      </c>
      <c r="H62" s="72" t="str">
        <f>_xlfn.IFNA(VLOOKUP(H61,'Codes + Draft Values'!$A$3:$B$201,2,),"")</f>
        <v/>
      </c>
      <c r="I62" s="72" t="str">
        <f>_xlfn.IFNA(VLOOKUP(I61,'Codes + Draft Values'!$A$3:$B$201,2,),"")</f>
        <v/>
      </c>
      <c r="J62" s="72" t="str">
        <f>_xlfn.IFNA(VLOOKUP(J61,'Codes + Draft Values'!$A$3:$B$201,2,),"")</f>
        <v/>
      </c>
      <c r="K62" s="72" t="str">
        <f>_xlfn.IFNA(VLOOKUP(K61,'Codes + Draft Values'!$A$3:$B$201,2,),"")</f>
        <v/>
      </c>
      <c r="L62" s="72" t="str">
        <f>_xlfn.IFNA(VLOOKUP(L61,'Codes + Draft Values'!$A$3:$B$201,2,),"")</f>
        <v/>
      </c>
      <c r="M62" s="72" t="str">
        <f>_xlfn.IFNA(VLOOKUP(M61,'Codes + Draft Values'!$A$3:$B$201,2,),"")</f>
        <v/>
      </c>
      <c r="N62" s="73" t="str">
        <f>_xlfn.IFNA(VLOOKUP(N61,'Codes + Draft Values'!$A$3:$B$201,2,),"")</f>
        <v/>
      </c>
      <c r="O62" s="74" t="str">
        <f>_xlfn.IFNA(VLOOKUP(O61,'Codes + Draft Values'!$A$3:$B$201,2,),"")</f>
        <v/>
      </c>
      <c r="P62" s="72" t="str">
        <f>_xlfn.IFNA(VLOOKUP(P61,'Codes + Draft Values'!$A$3:$B$201,2,),"")</f>
        <v/>
      </c>
      <c r="Q62" s="72" t="str">
        <f>_xlfn.IFNA(VLOOKUP(Q61,'Codes + Draft Values'!$A$3:$B$201,2,),"")</f>
        <v/>
      </c>
      <c r="R62" s="72" t="str">
        <f>_xlfn.IFNA(VLOOKUP(R61,'Codes + Draft Values'!$A$3:$B$201,2,),"")</f>
        <v/>
      </c>
      <c r="S62" s="75" t="str">
        <f>_xlfn.IFNA(VLOOKUP(S61,'Codes + Draft Values'!$A$3:$B$201,2,),"")</f>
        <v/>
      </c>
      <c r="T62" s="88">
        <f>SUM(D62:S62)</f>
        <v>0</v>
      </c>
    </row>
    <row r="63" spans="1:20" x14ac:dyDescent="0.2">
      <c r="A63" s="60"/>
      <c r="B63" s="61" t="s">
        <v>11</v>
      </c>
      <c r="C63" s="89"/>
      <c r="D63" s="96"/>
      <c r="E63" s="65"/>
      <c r="F63" s="66"/>
      <c r="G63" s="66"/>
      <c r="H63" s="66"/>
      <c r="I63" s="66"/>
      <c r="J63" s="66"/>
      <c r="K63" s="66"/>
      <c r="L63" s="66"/>
      <c r="M63" s="66"/>
      <c r="N63" s="64"/>
      <c r="O63" s="65"/>
      <c r="P63" s="66"/>
      <c r="Q63" s="66"/>
      <c r="R63" s="66"/>
      <c r="S63" s="67"/>
      <c r="T63" s="90"/>
    </row>
    <row r="64" spans="1:20" ht="13.5" thickBot="1" x14ac:dyDescent="0.25">
      <c r="A64" s="86"/>
      <c r="B64" s="54" t="s">
        <v>29</v>
      </c>
      <c r="C64" s="87" t="str">
        <f>_xlfn.IFNA(VLOOKUP(C63,'Codes + Draft Values'!$A$3:$B$201,2,),"")</f>
        <v/>
      </c>
      <c r="D64" s="94"/>
      <c r="E64" s="71" t="str">
        <f>_xlfn.IFNA(VLOOKUP(E63,'Codes + Draft Values'!$A$3:$B$201,2,),"")</f>
        <v/>
      </c>
      <c r="F64" s="72" t="str">
        <f>_xlfn.IFNA(VLOOKUP(F63,'Codes + Draft Values'!$A$3:$B$201,2,),"")</f>
        <v/>
      </c>
      <c r="G64" s="72" t="str">
        <f>_xlfn.IFNA(VLOOKUP(G63,'Codes + Draft Values'!$A$3:$B$201,2,),"")</f>
        <v/>
      </c>
      <c r="H64" s="72" t="str">
        <f>_xlfn.IFNA(VLOOKUP(H63,'Codes + Draft Values'!$A$3:$B$201,2,),"")</f>
        <v/>
      </c>
      <c r="I64" s="72" t="str">
        <f>_xlfn.IFNA(VLOOKUP(I63,'Codes + Draft Values'!$A$3:$B$201,2,),"")</f>
        <v/>
      </c>
      <c r="J64" s="72" t="str">
        <f>_xlfn.IFNA(VLOOKUP(J63,'Codes + Draft Values'!$A$3:$B$201,2,),"")</f>
        <v/>
      </c>
      <c r="K64" s="72" t="str">
        <f>_xlfn.IFNA(VLOOKUP(K63,'Codes + Draft Values'!$A$3:$B$201,2,),"")</f>
        <v/>
      </c>
      <c r="L64" s="72" t="str">
        <f>_xlfn.IFNA(VLOOKUP(L63,'Codes + Draft Values'!$A$3:$B$201,2,),"")</f>
        <v/>
      </c>
      <c r="M64" s="72" t="str">
        <f>_xlfn.IFNA(VLOOKUP(M63,'Codes + Draft Values'!$A$3:$B$201,2,),"")</f>
        <v/>
      </c>
      <c r="N64" s="73" t="str">
        <f>_xlfn.IFNA(VLOOKUP(N63,'Codes + Draft Values'!$A$3:$B$201,2,),"")</f>
        <v/>
      </c>
      <c r="O64" s="74" t="str">
        <f>_xlfn.IFNA(VLOOKUP(O63,'Codes + Draft Values'!$A$3:$B$201,2,),"")</f>
        <v/>
      </c>
      <c r="P64" s="72" t="str">
        <f>_xlfn.IFNA(VLOOKUP(P63,'Codes + Draft Values'!$A$3:$B$201,2,),"")</f>
        <v/>
      </c>
      <c r="Q64" s="72" t="str">
        <f>_xlfn.IFNA(VLOOKUP(Q63,'Codes + Draft Values'!$A$3:$B$201,2,),"")</f>
        <v/>
      </c>
      <c r="R64" s="72" t="str">
        <f>_xlfn.IFNA(VLOOKUP(R63,'Codes + Draft Values'!$A$3:$B$201,2,),"")</f>
        <v/>
      </c>
      <c r="S64" s="75" t="str">
        <f>_xlfn.IFNA(VLOOKUP(S63,'Codes + Draft Values'!$A$3:$B$201,2,),"")</f>
        <v/>
      </c>
      <c r="T64" s="88">
        <f>SUM(D64:S64)</f>
        <v>0</v>
      </c>
    </row>
    <row r="65" spans="1:20" ht="20.45" customHeight="1" thickBot="1" x14ac:dyDescent="0.25">
      <c r="A65" s="55"/>
      <c r="B65" s="56"/>
      <c r="C65" s="56"/>
      <c r="D65" s="95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 t="s">
        <v>30</v>
      </c>
      <c r="T65" s="59">
        <f>T64+T62+T60+T58+T56+T54+T52+T50+T48+T46+T44+T42+T40+T38+T36+T34+T32+T30+T28+T26+T24+T22+T20+T18+T16</f>
        <v>0</v>
      </c>
    </row>
  </sheetData>
  <mergeCells count="13">
    <mergeCell ref="A6:B6"/>
    <mergeCell ref="C6:T6"/>
    <mergeCell ref="A7:B7"/>
    <mergeCell ref="C7:T7"/>
    <mergeCell ref="A8:B8"/>
    <mergeCell ref="C8:T8"/>
    <mergeCell ref="A9:B9"/>
    <mergeCell ref="C9:T9"/>
    <mergeCell ref="A10:B10"/>
    <mergeCell ref="C10:T10"/>
    <mergeCell ref="E14:N14"/>
    <mergeCell ref="O14:S14"/>
    <mergeCell ref="A12:T12"/>
  </mergeCells>
  <conditionalFormatting sqref="A7:A13">
    <cfRule type="containsText" dxfId="124" priority="141" operator="containsText" text=" ">
      <formula>NOT(ISERROR(SEARCH(" ",A7)))</formula>
    </cfRule>
    <cfRule type="containsText" dxfId="123" priority="142" operator="containsText" text="BONUSES">
      <formula>NOT(ISERROR(SEARCH("BONUSES",A7)))</formula>
    </cfRule>
    <cfRule type="containsText" dxfId="122" priority="143" operator="containsText" text="TRANSITION">
      <formula>NOT(ISERROR(SEARCH("TRANSITION",A7)))</formula>
    </cfRule>
    <cfRule type="containsText" dxfId="121" priority="144" operator="containsText" text="ACROBATIC">
      <formula>NOT(ISERROR(SEARCH("ACROBATIC",A7)))</formula>
    </cfRule>
    <cfRule type="containsText" dxfId="120" priority="145" operator="containsText" text="HYBRID">
      <formula>NOT(ISERROR(SEARCH("HYBRID",A7)))</formula>
    </cfRule>
  </conditionalFormatting>
  <conditionalFormatting sqref="B14:B15 B17">
    <cfRule type="containsText" dxfId="119" priority="387" operator="containsText" text="BONUSES">
      <formula>NOT(ISERROR(SEARCH("BONUSES",B14)))</formula>
    </cfRule>
    <cfRule type="containsText" dxfId="118" priority="388" operator="containsText" text="TRANSITION">
      <formula>NOT(ISERROR(SEARCH("TRANSITION",B14)))</formula>
    </cfRule>
    <cfRule type="containsText" dxfId="117" priority="389" operator="containsText" text="ACROBATIC">
      <formula>NOT(ISERROR(SEARCH("ACROBATIC",B14)))</formula>
    </cfRule>
    <cfRule type="containsText" dxfId="116" priority="390" operator="containsText" text="HYBRID">
      <formula>NOT(ISERROR(SEARCH("HYBRID",B14)))</formula>
    </cfRule>
    <cfRule type="containsText" dxfId="115" priority="386" operator="containsText" text=" ">
      <formula>NOT(ISERROR(SEARCH(" ",B14)))</formula>
    </cfRule>
  </conditionalFormatting>
  <conditionalFormatting sqref="B19">
    <cfRule type="containsText" dxfId="114" priority="260" operator="containsText" text="HYBRID">
      <formula>NOT(ISERROR(SEARCH("HYBRID",B19)))</formula>
    </cfRule>
    <cfRule type="containsText" dxfId="113" priority="259" operator="containsText" text="ACROBATIC">
      <formula>NOT(ISERROR(SEARCH("ACROBATIC",B19)))</formula>
    </cfRule>
    <cfRule type="containsText" dxfId="112" priority="258" operator="containsText" text="TRANSITION">
      <formula>NOT(ISERROR(SEARCH("TRANSITION",B19)))</formula>
    </cfRule>
    <cfRule type="containsText" dxfId="111" priority="257" operator="containsText" text="BONUSES">
      <formula>NOT(ISERROR(SEARCH("BONUSES",B19)))</formula>
    </cfRule>
    <cfRule type="containsText" dxfId="110" priority="256" operator="containsText" text=" ">
      <formula>NOT(ISERROR(SEARCH(" ",B19)))</formula>
    </cfRule>
  </conditionalFormatting>
  <conditionalFormatting sqref="B21">
    <cfRule type="containsText" dxfId="109" priority="255" operator="containsText" text="HYBRID">
      <formula>NOT(ISERROR(SEARCH("HYBRID",B21)))</formula>
    </cfRule>
    <cfRule type="containsText" dxfId="108" priority="254" operator="containsText" text="ACROBATIC">
      <formula>NOT(ISERROR(SEARCH("ACROBATIC",B21)))</formula>
    </cfRule>
    <cfRule type="containsText" dxfId="107" priority="253" operator="containsText" text="TRANSITION">
      <formula>NOT(ISERROR(SEARCH("TRANSITION",B21)))</formula>
    </cfRule>
    <cfRule type="containsText" dxfId="106" priority="252" operator="containsText" text="BONUSES">
      <formula>NOT(ISERROR(SEARCH("BONUSES",B21)))</formula>
    </cfRule>
    <cfRule type="containsText" dxfId="105" priority="251" operator="containsText" text=" ">
      <formula>NOT(ISERROR(SEARCH(" ",B21)))</formula>
    </cfRule>
  </conditionalFormatting>
  <conditionalFormatting sqref="B23">
    <cfRule type="containsText" dxfId="104" priority="250" operator="containsText" text="HYBRID">
      <formula>NOT(ISERROR(SEARCH("HYBRID",B23)))</formula>
    </cfRule>
    <cfRule type="containsText" dxfId="103" priority="249" operator="containsText" text="ACROBATIC">
      <formula>NOT(ISERROR(SEARCH("ACROBATIC",B23)))</formula>
    </cfRule>
    <cfRule type="containsText" dxfId="102" priority="247" operator="containsText" text="BONUSES">
      <formula>NOT(ISERROR(SEARCH("BONUSES",B23)))</formula>
    </cfRule>
    <cfRule type="containsText" dxfId="101" priority="246" operator="containsText" text=" ">
      <formula>NOT(ISERROR(SEARCH(" ",B23)))</formula>
    </cfRule>
    <cfRule type="containsText" dxfId="100" priority="248" operator="containsText" text="TRANSITION">
      <formula>NOT(ISERROR(SEARCH("TRANSITION",B23)))</formula>
    </cfRule>
  </conditionalFormatting>
  <conditionalFormatting sqref="B25">
    <cfRule type="containsText" dxfId="99" priority="243" operator="containsText" text="TRANSITION">
      <formula>NOT(ISERROR(SEARCH("TRANSITION",B25)))</formula>
    </cfRule>
    <cfRule type="containsText" dxfId="98" priority="242" operator="containsText" text="BONUSES">
      <formula>NOT(ISERROR(SEARCH("BONUSES",B25)))</formula>
    </cfRule>
    <cfRule type="containsText" dxfId="97" priority="241" operator="containsText" text=" ">
      <formula>NOT(ISERROR(SEARCH(" ",B25)))</formula>
    </cfRule>
    <cfRule type="containsText" dxfId="96" priority="245" operator="containsText" text="HYBRID">
      <formula>NOT(ISERROR(SEARCH("HYBRID",B25)))</formula>
    </cfRule>
    <cfRule type="containsText" dxfId="95" priority="244" operator="containsText" text="ACROBATIC">
      <formula>NOT(ISERROR(SEARCH("ACROBATIC",B25)))</formula>
    </cfRule>
  </conditionalFormatting>
  <conditionalFormatting sqref="B27">
    <cfRule type="containsText" dxfId="94" priority="240" operator="containsText" text="HYBRID">
      <formula>NOT(ISERROR(SEARCH("HYBRID",B27)))</formula>
    </cfRule>
    <cfRule type="containsText" dxfId="93" priority="239" operator="containsText" text="ACROBATIC">
      <formula>NOT(ISERROR(SEARCH("ACROBATIC",B27)))</formula>
    </cfRule>
    <cfRule type="containsText" dxfId="92" priority="238" operator="containsText" text="TRANSITION">
      <formula>NOT(ISERROR(SEARCH("TRANSITION",B27)))</formula>
    </cfRule>
    <cfRule type="containsText" dxfId="91" priority="237" operator="containsText" text="BONUSES">
      <formula>NOT(ISERROR(SEARCH("BONUSES",B27)))</formula>
    </cfRule>
    <cfRule type="containsText" dxfId="90" priority="236" operator="containsText" text=" ">
      <formula>NOT(ISERROR(SEARCH(" ",B27)))</formula>
    </cfRule>
  </conditionalFormatting>
  <conditionalFormatting sqref="B29">
    <cfRule type="containsText" dxfId="89" priority="235" operator="containsText" text="HYBRID">
      <formula>NOT(ISERROR(SEARCH("HYBRID",B29)))</formula>
    </cfRule>
    <cfRule type="containsText" dxfId="88" priority="234" operator="containsText" text="ACROBATIC">
      <formula>NOT(ISERROR(SEARCH("ACROBATIC",B29)))</formula>
    </cfRule>
    <cfRule type="containsText" dxfId="87" priority="233" operator="containsText" text="TRANSITION">
      <formula>NOT(ISERROR(SEARCH("TRANSITION",B29)))</formula>
    </cfRule>
    <cfRule type="containsText" dxfId="86" priority="232" operator="containsText" text="BONUSES">
      <formula>NOT(ISERROR(SEARCH("BONUSES",B29)))</formula>
    </cfRule>
    <cfRule type="containsText" dxfId="85" priority="231" operator="containsText" text=" ">
      <formula>NOT(ISERROR(SEARCH(" ",B29)))</formula>
    </cfRule>
  </conditionalFormatting>
  <conditionalFormatting sqref="B31">
    <cfRule type="containsText" dxfId="84" priority="230" operator="containsText" text="HYBRID">
      <formula>NOT(ISERROR(SEARCH("HYBRID",B31)))</formula>
    </cfRule>
    <cfRule type="containsText" dxfId="83" priority="229" operator="containsText" text="ACROBATIC">
      <formula>NOT(ISERROR(SEARCH("ACROBATIC",B31)))</formula>
    </cfRule>
    <cfRule type="containsText" dxfId="82" priority="228" operator="containsText" text="TRANSITION">
      <formula>NOT(ISERROR(SEARCH("TRANSITION",B31)))</formula>
    </cfRule>
    <cfRule type="containsText" dxfId="81" priority="227" operator="containsText" text="BONUSES">
      <formula>NOT(ISERROR(SEARCH("BONUSES",B31)))</formula>
    </cfRule>
    <cfRule type="containsText" dxfId="80" priority="226" operator="containsText" text=" ">
      <formula>NOT(ISERROR(SEARCH(" ",B31)))</formula>
    </cfRule>
  </conditionalFormatting>
  <conditionalFormatting sqref="B33">
    <cfRule type="containsText" dxfId="79" priority="225" operator="containsText" text="HYBRID">
      <formula>NOT(ISERROR(SEARCH("HYBRID",B33)))</formula>
    </cfRule>
    <cfRule type="containsText" dxfId="78" priority="224" operator="containsText" text="ACROBATIC">
      <formula>NOT(ISERROR(SEARCH("ACROBATIC",B33)))</formula>
    </cfRule>
    <cfRule type="containsText" dxfId="77" priority="223" operator="containsText" text="TRANSITION">
      <formula>NOT(ISERROR(SEARCH("TRANSITION",B33)))</formula>
    </cfRule>
    <cfRule type="containsText" dxfId="76" priority="222" operator="containsText" text="BONUSES">
      <formula>NOT(ISERROR(SEARCH("BONUSES",B33)))</formula>
    </cfRule>
    <cfRule type="containsText" dxfId="75" priority="221" operator="containsText" text=" ">
      <formula>NOT(ISERROR(SEARCH(" ",B33)))</formula>
    </cfRule>
  </conditionalFormatting>
  <conditionalFormatting sqref="B35">
    <cfRule type="containsText" dxfId="74" priority="220" operator="containsText" text="HYBRID">
      <formula>NOT(ISERROR(SEARCH("HYBRID",B35)))</formula>
    </cfRule>
    <cfRule type="containsText" dxfId="73" priority="219" operator="containsText" text="ACROBATIC">
      <formula>NOT(ISERROR(SEARCH("ACROBATIC",B35)))</formula>
    </cfRule>
    <cfRule type="containsText" dxfId="72" priority="218" operator="containsText" text="TRANSITION">
      <formula>NOT(ISERROR(SEARCH("TRANSITION",B35)))</formula>
    </cfRule>
    <cfRule type="containsText" dxfId="71" priority="216" operator="containsText" text=" ">
      <formula>NOT(ISERROR(SEARCH(" ",B35)))</formula>
    </cfRule>
    <cfRule type="containsText" dxfId="70" priority="217" operator="containsText" text="BONUSES">
      <formula>NOT(ISERROR(SEARCH("BONUSES",B35)))</formula>
    </cfRule>
  </conditionalFormatting>
  <conditionalFormatting sqref="B37">
    <cfRule type="containsText" dxfId="69" priority="215" operator="containsText" text="HYBRID">
      <formula>NOT(ISERROR(SEARCH("HYBRID",B37)))</formula>
    </cfRule>
    <cfRule type="containsText" dxfId="68" priority="214" operator="containsText" text="ACROBATIC">
      <formula>NOT(ISERROR(SEARCH("ACROBATIC",B37)))</formula>
    </cfRule>
    <cfRule type="containsText" dxfId="67" priority="213" operator="containsText" text="TRANSITION">
      <formula>NOT(ISERROR(SEARCH("TRANSITION",B37)))</formula>
    </cfRule>
    <cfRule type="containsText" dxfId="66" priority="212" operator="containsText" text="BONUSES">
      <formula>NOT(ISERROR(SEARCH("BONUSES",B37)))</formula>
    </cfRule>
    <cfRule type="containsText" dxfId="65" priority="211" operator="containsText" text=" ">
      <formula>NOT(ISERROR(SEARCH(" ",B37)))</formula>
    </cfRule>
  </conditionalFormatting>
  <conditionalFormatting sqref="B39">
    <cfRule type="containsText" dxfId="64" priority="210" operator="containsText" text="HYBRID">
      <formula>NOT(ISERROR(SEARCH("HYBRID",B39)))</formula>
    </cfRule>
    <cfRule type="containsText" dxfId="63" priority="208" operator="containsText" text="TRANSITION">
      <formula>NOT(ISERROR(SEARCH("TRANSITION",B39)))</formula>
    </cfRule>
    <cfRule type="containsText" dxfId="62" priority="207" operator="containsText" text="BONUSES">
      <formula>NOT(ISERROR(SEARCH("BONUSES",B39)))</formula>
    </cfRule>
    <cfRule type="containsText" dxfId="61" priority="206" operator="containsText" text=" ">
      <formula>NOT(ISERROR(SEARCH(" ",B39)))</formula>
    </cfRule>
    <cfRule type="containsText" dxfId="60" priority="209" operator="containsText" text="ACROBATIC">
      <formula>NOT(ISERROR(SEARCH("ACROBATIC",B39)))</formula>
    </cfRule>
  </conditionalFormatting>
  <conditionalFormatting sqref="B41">
    <cfRule type="containsText" dxfId="59" priority="201" operator="containsText" text=" ">
      <formula>NOT(ISERROR(SEARCH(" ",B41)))</formula>
    </cfRule>
    <cfRule type="containsText" dxfId="58" priority="202" operator="containsText" text="BONUSES">
      <formula>NOT(ISERROR(SEARCH("BONUSES",B41)))</formula>
    </cfRule>
    <cfRule type="containsText" dxfId="57" priority="203" operator="containsText" text="TRANSITION">
      <formula>NOT(ISERROR(SEARCH("TRANSITION",B41)))</formula>
    </cfRule>
    <cfRule type="containsText" dxfId="56" priority="204" operator="containsText" text="ACROBATIC">
      <formula>NOT(ISERROR(SEARCH("ACROBATIC",B41)))</formula>
    </cfRule>
    <cfRule type="containsText" dxfId="55" priority="205" operator="containsText" text="HYBRID">
      <formula>NOT(ISERROR(SEARCH("HYBRID",B41)))</formula>
    </cfRule>
  </conditionalFormatting>
  <conditionalFormatting sqref="B43">
    <cfRule type="containsText" dxfId="54" priority="196" operator="containsText" text=" ">
      <formula>NOT(ISERROR(SEARCH(" ",B43)))</formula>
    </cfRule>
    <cfRule type="containsText" dxfId="53" priority="200" operator="containsText" text="HYBRID">
      <formula>NOT(ISERROR(SEARCH("HYBRID",B43)))</formula>
    </cfRule>
    <cfRule type="containsText" dxfId="52" priority="199" operator="containsText" text="ACROBATIC">
      <formula>NOT(ISERROR(SEARCH("ACROBATIC",B43)))</formula>
    </cfRule>
    <cfRule type="containsText" dxfId="51" priority="198" operator="containsText" text="TRANSITION">
      <formula>NOT(ISERROR(SEARCH("TRANSITION",B43)))</formula>
    </cfRule>
    <cfRule type="containsText" dxfId="50" priority="197" operator="containsText" text="BONUSES">
      <formula>NOT(ISERROR(SEARCH("BONUSES",B43)))</formula>
    </cfRule>
  </conditionalFormatting>
  <conditionalFormatting sqref="B45">
    <cfRule type="containsText" dxfId="49" priority="195" operator="containsText" text="HYBRID">
      <formula>NOT(ISERROR(SEARCH("HYBRID",B45)))</formula>
    </cfRule>
    <cfRule type="containsText" dxfId="48" priority="194" operator="containsText" text="ACROBATIC">
      <formula>NOT(ISERROR(SEARCH("ACROBATIC",B45)))</formula>
    </cfRule>
    <cfRule type="containsText" dxfId="47" priority="193" operator="containsText" text="TRANSITION">
      <formula>NOT(ISERROR(SEARCH("TRANSITION",B45)))</formula>
    </cfRule>
    <cfRule type="containsText" dxfId="46" priority="192" operator="containsText" text="BONUSES">
      <formula>NOT(ISERROR(SEARCH("BONUSES",B45)))</formula>
    </cfRule>
    <cfRule type="containsText" dxfId="45" priority="191" operator="containsText" text=" ">
      <formula>NOT(ISERROR(SEARCH(" ",B45)))</formula>
    </cfRule>
  </conditionalFormatting>
  <conditionalFormatting sqref="B47">
    <cfRule type="containsText" dxfId="44" priority="190" operator="containsText" text="HYBRID">
      <formula>NOT(ISERROR(SEARCH("HYBRID",B47)))</formula>
    </cfRule>
    <cfRule type="containsText" dxfId="43" priority="189" operator="containsText" text="ACROBATIC">
      <formula>NOT(ISERROR(SEARCH("ACROBATIC",B47)))</formula>
    </cfRule>
    <cfRule type="containsText" dxfId="42" priority="188" operator="containsText" text="TRANSITION">
      <formula>NOT(ISERROR(SEARCH("TRANSITION",B47)))</formula>
    </cfRule>
    <cfRule type="containsText" dxfId="41" priority="187" operator="containsText" text="BONUSES">
      <formula>NOT(ISERROR(SEARCH("BONUSES",B47)))</formula>
    </cfRule>
    <cfRule type="containsText" dxfId="40" priority="186" operator="containsText" text=" ">
      <formula>NOT(ISERROR(SEARCH(" ",B47)))</formula>
    </cfRule>
  </conditionalFormatting>
  <conditionalFormatting sqref="B49">
    <cfRule type="containsText" dxfId="39" priority="185" operator="containsText" text="HYBRID">
      <formula>NOT(ISERROR(SEARCH("HYBRID",B49)))</formula>
    </cfRule>
    <cfRule type="containsText" dxfId="38" priority="184" operator="containsText" text="ACROBATIC">
      <formula>NOT(ISERROR(SEARCH("ACROBATIC",B49)))</formula>
    </cfRule>
    <cfRule type="containsText" dxfId="37" priority="183" operator="containsText" text="TRANSITION">
      <formula>NOT(ISERROR(SEARCH("TRANSITION",B49)))</formula>
    </cfRule>
    <cfRule type="containsText" dxfId="36" priority="182" operator="containsText" text="BONUSES">
      <formula>NOT(ISERROR(SEARCH("BONUSES",B49)))</formula>
    </cfRule>
    <cfRule type="containsText" dxfId="35" priority="181" operator="containsText" text=" ">
      <formula>NOT(ISERROR(SEARCH(" ",B49)))</formula>
    </cfRule>
  </conditionalFormatting>
  <conditionalFormatting sqref="B51">
    <cfRule type="containsText" dxfId="34" priority="180" operator="containsText" text="HYBRID">
      <formula>NOT(ISERROR(SEARCH("HYBRID",B51)))</formula>
    </cfRule>
    <cfRule type="containsText" dxfId="33" priority="179" operator="containsText" text="ACROBATIC">
      <formula>NOT(ISERROR(SEARCH("ACROBATIC",B51)))</formula>
    </cfRule>
    <cfRule type="containsText" dxfId="32" priority="178" operator="containsText" text="TRANSITION">
      <formula>NOT(ISERROR(SEARCH("TRANSITION",B51)))</formula>
    </cfRule>
    <cfRule type="containsText" dxfId="31" priority="177" operator="containsText" text="BONUSES">
      <formula>NOT(ISERROR(SEARCH("BONUSES",B51)))</formula>
    </cfRule>
    <cfRule type="containsText" dxfId="30" priority="176" operator="containsText" text=" ">
      <formula>NOT(ISERROR(SEARCH(" ",B51)))</formula>
    </cfRule>
  </conditionalFormatting>
  <conditionalFormatting sqref="B53">
    <cfRule type="containsText" dxfId="29" priority="175" operator="containsText" text="HYBRID">
      <formula>NOT(ISERROR(SEARCH("HYBRID",B53)))</formula>
    </cfRule>
    <cfRule type="containsText" dxfId="28" priority="174" operator="containsText" text="ACROBATIC">
      <formula>NOT(ISERROR(SEARCH("ACROBATIC",B53)))</formula>
    </cfRule>
    <cfRule type="containsText" dxfId="27" priority="173" operator="containsText" text="TRANSITION">
      <formula>NOT(ISERROR(SEARCH("TRANSITION",B53)))</formula>
    </cfRule>
    <cfRule type="containsText" dxfId="26" priority="172" operator="containsText" text="BONUSES">
      <formula>NOT(ISERROR(SEARCH("BONUSES",B53)))</formula>
    </cfRule>
    <cfRule type="containsText" dxfId="25" priority="171" operator="containsText" text=" ">
      <formula>NOT(ISERROR(SEARCH(" ",B53)))</formula>
    </cfRule>
  </conditionalFormatting>
  <conditionalFormatting sqref="B55">
    <cfRule type="containsText" dxfId="24" priority="170" operator="containsText" text="HYBRID">
      <formula>NOT(ISERROR(SEARCH("HYBRID",B55)))</formula>
    </cfRule>
    <cfRule type="containsText" dxfId="23" priority="169" operator="containsText" text="ACROBATIC">
      <formula>NOT(ISERROR(SEARCH("ACROBATIC",B55)))</formula>
    </cfRule>
    <cfRule type="containsText" dxfId="22" priority="168" operator="containsText" text="TRANSITION">
      <formula>NOT(ISERROR(SEARCH("TRANSITION",B55)))</formula>
    </cfRule>
    <cfRule type="containsText" dxfId="21" priority="167" operator="containsText" text="BONUSES">
      <formula>NOT(ISERROR(SEARCH("BONUSES",B55)))</formula>
    </cfRule>
    <cfRule type="containsText" dxfId="20" priority="166" operator="containsText" text=" ">
      <formula>NOT(ISERROR(SEARCH(" ",B55)))</formula>
    </cfRule>
  </conditionalFormatting>
  <conditionalFormatting sqref="B57">
    <cfRule type="containsText" dxfId="19" priority="165" operator="containsText" text="HYBRID">
      <formula>NOT(ISERROR(SEARCH("HYBRID",B57)))</formula>
    </cfRule>
    <cfRule type="containsText" dxfId="18" priority="164" operator="containsText" text="ACROBATIC">
      <formula>NOT(ISERROR(SEARCH("ACROBATIC",B57)))</formula>
    </cfRule>
    <cfRule type="containsText" dxfId="17" priority="163" operator="containsText" text="TRANSITION">
      <formula>NOT(ISERROR(SEARCH("TRANSITION",B57)))</formula>
    </cfRule>
    <cfRule type="containsText" dxfId="16" priority="162" operator="containsText" text="BONUSES">
      <formula>NOT(ISERROR(SEARCH("BONUSES",B57)))</formula>
    </cfRule>
    <cfRule type="containsText" dxfId="15" priority="161" operator="containsText" text=" ">
      <formula>NOT(ISERROR(SEARCH(" ",B57)))</formula>
    </cfRule>
  </conditionalFormatting>
  <conditionalFormatting sqref="B59">
    <cfRule type="containsText" dxfId="14" priority="160" operator="containsText" text="HYBRID">
      <formula>NOT(ISERROR(SEARCH("HYBRID",B59)))</formula>
    </cfRule>
    <cfRule type="containsText" dxfId="13" priority="159" operator="containsText" text="ACROBATIC">
      <formula>NOT(ISERROR(SEARCH("ACROBATIC",B59)))</formula>
    </cfRule>
    <cfRule type="containsText" dxfId="12" priority="158" operator="containsText" text="TRANSITION">
      <formula>NOT(ISERROR(SEARCH("TRANSITION",B59)))</formula>
    </cfRule>
    <cfRule type="containsText" dxfId="11" priority="157" operator="containsText" text="BONUSES">
      <formula>NOT(ISERROR(SEARCH("BONUSES",B59)))</formula>
    </cfRule>
    <cfRule type="containsText" dxfId="10" priority="156" operator="containsText" text=" ">
      <formula>NOT(ISERROR(SEARCH(" ",B59)))</formula>
    </cfRule>
  </conditionalFormatting>
  <conditionalFormatting sqref="B61">
    <cfRule type="containsText" dxfId="9" priority="155" operator="containsText" text="HYBRID">
      <formula>NOT(ISERROR(SEARCH("HYBRID",B61)))</formula>
    </cfRule>
    <cfRule type="containsText" dxfId="8" priority="154" operator="containsText" text="ACROBATIC">
      <formula>NOT(ISERROR(SEARCH("ACROBATIC",B61)))</formula>
    </cfRule>
    <cfRule type="containsText" dxfId="7" priority="152" operator="containsText" text="BONUSES">
      <formula>NOT(ISERROR(SEARCH("BONUSES",B61)))</formula>
    </cfRule>
    <cfRule type="containsText" dxfId="6" priority="151" operator="containsText" text=" ">
      <formula>NOT(ISERROR(SEARCH(" ",B61)))</formula>
    </cfRule>
    <cfRule type="containsText" dxfId="5" priority="153" operator="containsText" text="TRANSITION">
      <formula>NOT(ISERROR(SEARCH("TRANSITION",B61)))</formula>
    </cfRule>
  </conditionalFormatting>
  <conditionalFormatting sqref="B63">
    <cfRule type="containsText" dxfId="4" priority="150" operator="containsText" text="HYBRID">
      <formula>NOT(ISERROR(SEARCH("HYBRID",B63)))</formula>
    </cfRule>
    <cfRule type="containsText" dxfId="3" priority="149" operator="containsText" text="ACROBATIC">
      <formula>NOT(ISERROR(SEARCH("ACROBATIC",B63)))</formula>
    </cfRule>
    <cfRule type="containsText" dxfId="2" priority="148" operator="containsText" text="TRANSITION">
      <formula>NOT(ISERROR(SEARCH("TRANSITION",B63)))</formula>
    </cfRule>
    <cfRule type="containsText" dxfId="1" priority="146" operator="containsText" text=" ">
      <formula>NOT(ISERROR(SEARCH(" ",B63)))</formula>
    </cfRule>
    <cfRule type="containsText" dxfId="0" priority="147" operator="containsText" text="BONUSES">
      <formula>NOT(ISERROR(SEARCH("BONUSES",B63)))</formula>
    </cfRule>
  </conditionalFormatting>
  <dataValidations count="2">
    <dataValidation type="list" allowBlank="1" showInputMessage="1" showErrorMessage="1" sqref="B63 B17 B19 B21 B23 B25 B27 B29 B31 B33 B35 B37 B39 B41 B43 B45 B47 B49 B51 B53 B55 B57 B59 B61 B15" xr:uid="{B83DE9A3-E98B-474C-B835-F7EA432E99F1}">
      <formula1>"HYBRID, TRE, TRANSITION, ACROBATIC,  "</formula1>
    </dataValidation>
    <dataValidation type="list" allowBlank="1" showInputMessage="1" showErrorMessage="1" sqref="D15 D17 D19 D21 D23 D25 D27 D29 D31 D33 D35 D37 D39 D41 D43 D45 D47 D49 D51 D53 D55 D57 D59 D61 D63" xr:uid="{63314260-3F1E-45D4-9D27-419047C60005}">
      <formula1>"Hybrid, Acro-A, Acro-B, Acro-C, Acro-P, --"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Codes + Draft Values</vt:lpstr>
      <vt:lpstr>TEMPLATE - Auto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19053</cp:lastModifiedBy>
  <cp:lastPrinted>2022-01-20T18:28:41Z</cp:lastPrinted>
  <dcterms:created xsi:type="dcterms:W3CDTF">2021-02-07T19:13:11Z</dcterms:created>
  <dcterms:modified xsi:type="dcterms:W3CDTF">2023-06-16T14:31:45Z</dcterms:modified>
</cp:coreProperties>
</file>